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dwalls\Documents\IgCC\2018 IgCC\IgCC User's Manual\Final Drafts\"/>
    </mc:Choice>
  </mc:AlternateContent>
  <xr:revisionPtr revIDLastSave="0" documentId="8_{87AC5617-F471-4309-9C48-770D79FF9B5C}" xr6:coauthVersionLast="43" xr6:coauthVersionMax="43" xr10:uidLastSave="{00000000-0000-0000-0000-000000000000}"/>
  <bookViews>
    <workbookView xWindow="-80" yWindow="-80" windowWidth="19360" windowHeight="10360" xr2:uid="{00000000-000D-0000-FFFF-FFFF00000000}"/>
  </bookViews>
  <sheets>
    <sheet name="Directions" sheetId="4" r:id="rId1"/>
    <sheet name="Mandatory" sheetId="1" r:id="rId2"/>
    <sheet name="Prescriptive" sheetId="2" r:id="rId3"/>
    <sheet name="Performance" sheetId="5" r:id="rId4"/>
  </sheets>
  <definedNames>
    <definedName name="option">Performance!$E$11</definedName>
    <definedName name="_xlnm.Print_Area" localSheetId="0">Directions!$A$1:$A$34</definedName>
    <definedName name="_xlnm.Print_Area" localSheetId="1">Mandatory!$A$1:$D$27</definedName>
    <definedName name="_xlnm.Print_Area" localSheetId="3">Performance!$A$1:$L$78</definedName>
    <definedName name="_xlnm.Print_Area" localSheetId="2">Prescriptive!$A$1:$D$85</definedName>
    <definedName name="_xlnm.Print_Titles" localSheetId="0">Directions!$1:$1</definedName>
    <definedName name="_xlnm.Print_Titles" localSheetId="1">Mandatory!$1:$9</definedName>
    <definedName name="_xlnm.Print_Titles" localSheetId="3">Performance!$1:$9</definedName>
    <definedName name="_xlnm.Print_Titles" localSheetId="2">Prescriptive!$1:$9</definedName>
    <definedName name="Z_437AFBA3_9E6B_4FFF_9DB9_DEAF8919AE72_.wvu.PrintArea" localSheetId="1" hidden="1">Mandatory!$A$1:$D$27</definedName>
    <definedName name="Z_437AFBA3_9E6B_4FFF_9DB9_DEAF8919AE72_.wvu.PrintArea" localSheetId="3" hidden="1">Performance!$A$1:$L$78</definedName>
    <definedName name="Z_437AFBA3_9E6B_4FFF_9DB9_DEAF8919AE72_.wvu.PrintArea" localSheetId="2" hidden="1">Prescriptive!$A$1:$D$85</definedName>
    <definedName name="Z_437AFBA3_9E6B_4FFF_9DB9_DEAF8919AE72_.wvu.PrintTitles" localSheetId="1" hidden="1">Mandatory!$1:$9</definedName>
    <definedName name="Z_437AFBA3_9E6B_4FFF_9DB9_DEAF8919AE72_.wvu.PrintTitles" localSheetId="3" hidden="1">Performance!$1:$9</definedName>
    <definedName name="Z_437AFBA3_9E6B_4FFF_9DB9_DEAF8919AE72_.wvu.PrintTitles" localSheetId="2" hidden="1">Prescriptive!$1:$9</definedName>
    <definedName name="Z_477C2A86_6B3C_4237_B155_159E98755F38_.wvu.PrintArea" localSheetId="0" hidden="1">Directions!$A$1:$A$34</definedName>
    <definedName name="Z_477C2A86_6B3C_4237_B155_159E98755F38_.wvu.PrintTitles" localSheetId="0" hidden="1">Directions!$1:$1</definedName>
    <definedName name="Z_57D55403_7D81_4632_B356_F73A3A3441BB_.wvu.PrintArea" localSheetId="0" hidden="1">Directions!$A$1:$A$34</definedName>
    <definedName name="Z_57D55403_7D81_4632_B356_F73A3A3441BB_.wvu.PrintTitles" localSheetId="0" hidden="1">Directions!$1:$1</definedName>
    <definedName name="Z_7BEC6EBB_5FA7_46B6_95DA_97341358C734_.wvu.PrintArea" localSheetId="1" hidden="1">Mandatory!$A$1:$D$27</definedName>
    <definedName name="Z_7BEC6EBB_5FA7_46B6_95DA_97341358C734_.wvu.PrintArea" localSheetId="3" hidden="1">Performance!$A$1:$L$78</definedName>
    <definedName name="Z_7BEC6EBB_5FA7_46B6_95DA_97341358C734_.wvu.PrintArea" localSheetId="2" hidden="1">Prescriptive!$A$1:$D$85</definedName>
    <definedName name="Z_7BEC6EBB_5FA7_46B6_95DA_97341358C734_.wvu.PrintTitles" localSheetId="1" hidden="1">Mandatory!$1:$9</definedName>
    <definedName name="Z_7BEC6EBB_5FA7_46B6_95DA_97341358C734_.wvu.PrintTitles" localSheetId="3" hidden="1">Performance!$1:$9</definedName>
    <definedName name="Z_7BEC6EBB_5FA7_46B6_95DA_97341358C734_.wvu.PrintTitles" localSheetId="2" hidden="1">Prescriptive!$1:$9</definedName>
    <definedName name="Z_F1CA85E0_29CB_43A7_AC6A_D5067C58C302_.wvu.PrintArea" localSheetId="0" hidden="1">Directions!$A$1:$A$34</definedName>
    <definedName name="Z_F1CA85E0_29CB_43A7_AC6A_D5067C58C302_.wvu.PrintTitles" localSheetId="0" hidden="1">Directions!$1:$1</definedName>
    <definedName name="Z_F6DA3150_494E_4480_A5B9_47FA58548085_.wvu.PrintArea" localSheetId="1" hidden="1">Mandatory!$A$1:$D$27</definedName>
    <definedName name="Z_F6DA3150_494E_4480_A5B9_47FA58548085_.wvu.PrintArea" localSheetId="3" hidden="1">Performance!$A$1:$L$78</definedName>
    <definedName name="Z_F6DA3150_494E_4480_A5B9_47FA58548085_.wvu.PrintArea" localSheetId="2" hidden="1">Prescriptive!$A$1:$D$85</definedName>
    <definedName name="Z_F6DA3150_494E_4480_A5B9_47FA58548085_.wvu.PrintTitles" localSheetId="1" hidden="1">Mandatory!$1:$9</definedName>
    <definedName name="Z_F6DA3150_494E_4480_A5B9_47FA58548085_.wvu.PrintTitles" localSheetId="3" hidden="1">Performance!$1:$9</definedName>
    <definedName name="Z_F6DA3150_494E_4480_A5B9_47FA58548085_.wvu.PrintTitles" localSheetId="2" hidden="1">Prescriptive!$1:$9</definedName>
  </definedNames>
  <calcPr calcId="191029"/>
  <customWorkbookViews>
    <customWorkbookView name="Gina De Carlo - Personal View" guid="{F6DA3150-494E-4480-A5B9-47FA58548085}" mergeInterval="0" personalView="1" maximized="1" xWindow="1" yWindow="1" windowWidth="1680" windowHeight="809" activeSheetId="1" showComments="commIndAndComment"/>
    <customWorkbookView name="Joshua Malbin - Personal View" guid="{437AFBA3-9E6B-4FFF-9DB9-DEAF8919AE72}" mergeInterval="0" personalView="1" maximized="1" xWindow="1" yWindow="1" windowWidth="1276" windowHeight="478" activeSheetId="3" showComments="commIndAndComment"/>
    <customWorkbookView name="mkato - Personal View" guid="{7BEC6EBB-5FA7-46B6-95DA-97341358C734}" mergeInterval="0" personalView="1" maximized="1" xWindow="1" yWindow="1" windowWidth="1680" windowHeight="830"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0" i="5" l="1"/>
  <c r="E70" i="5"/>
  <c r="H70" i="5" s="1"/>
  <c r="E49" i="5"/>
  <c r="H49" i="5" s="1"/>
  <c r="I37" i="5"/>
  <c r="I52" i="5" s="1"/>
  <c r="H37" i="5" s="1"/>
  <c r="J28" i="5"/>
  <c r="I28" i="5"/>
  <c r="I71" i="5" s="1"/>
  <c r="F28" i="5"/>
  <c r="E28" i="5"/>
  <c r="E71" i="5" s="1"/>
  <c r="L27" i="5"/>
  <c r="K27" i="5"/>
  <c r="H27" i="5"/>
  <c r="G27" i="5"/>
  <c r="M27" i="5" s="1"/>
  <c r="L26" i="5"/>
  <c r="K26" i="5"/>
  <c r="H26" i="5"/>
  <c r="G26" i="5"/>
  <c r="M26" i="5" s="1"/>
  <c r="L25" i="5"/>
  <c r="K25" i="5"/>
  <c r="H25" i="5"/>
  <c r="G25" i="5"/>
  <c r="M25" i="5" s="1"/>
  <c r="L24" i="5"/>
  <c r="K24" i="5"/>
  <c r="H24" i="5"/>
  <c r="G24" i="5"/>
  <c r="M24" i="5" s="1"/>
  <c r="L23" i="5"/>
  <c r="K23" i="5"/>
  <c r="H23" i="5"/>
  <c r="G23" i="5"/>
  <c r="M23" i="5" s="1"/>
  <c r="L22" i="5"/>
  <c r="K22" i="5"/>
  <c r="H22" i="5"/>
  <c r="G22" i="5"/>
  <c r="M22" i="5" s="1"/>
  <c r="L21" i="5"/>
  <c r="K21" i="5"/>
  <c r="H21" i="5"/>
  <c r="G21" i="5"/>
  <c r="M21" i="5" s="1"/>
  <c r="L20" i="5"/>
  <c r="K20" i="5"/>
  <c r="H20" i="5"/>
  <c r="G20" i="5"/>
  <c r="M20" i="5" s="1"/>
  <c r="L19" i="5"/>
  <c r="K19" i="5"/>
  <c r="H19" i="5"/>
  <c r="G19" i="5"/>
  <c r="M19" i="5" s="1"/>
  <c r="L18" i="5"/>
  <c r="K18" i="5"/>
  <c r="H18" i="5"/>
  <c r="G18" i="5"/>
  <c r="M18" i="5" s="1"/>
  <c r="L17" i="5"/>
  <c r="L28" i="5" s="1"/>
  <c r="K17" i="5"/>
  <c r="H17" i="5"/>
  <c r="G17" i="5"/>
  <c r="F70" i="5" s="1"/>
  <c r="G70" i="5" s="1"/>
  <c r="H28" i="5" l="1"/>
  <c r="I50" i="5"/>
  <c r="H50" i="5"/>
  <c r="H71" i="5"/>
  <c r="F71" i="5"/>
  <c r="G71" i="5" s="1"/>
  <c r="L50" i="5"/>
  <c r="I54" i="5" s="1"/>
  <c r="H54" i="5" s="1"/>
  <c r="M17" i="5"/>
  <c r="F49" i="5"/>
  <c r="G49" i="5" s="1"/>
  <c r="J50" i="5"/>
  <c r="M62" i="5"/>
  <c r="L70" i="5"/>
  <c r="L71" i="5" s="1"/>
  <c r="I74" i="5" s="1"/>
  <c r="H74" i="5" s="1"/>
  <c r="E50" i="5"/>
  <c r="K70" i="5"/>
  <c r="J70" i="5" s="1"/>
  <c r="J71" i="5" s="1"/>
  <c r="G28" i="5"/>
  <c r="K28" i="5"/>
  <c r="M41" i="5"/>
  <c r="I73" i="5" l="1"/>
  <c r="H73" i="5" s="1"/>
  <c r="K71" i="5"/>
  <c r="K50" i="5"/>
  <c r="F50" i="5"/>
  <c r="G50" i="5" s="1"/>
  <c r="I53" i="5" l="1"/>
  <c r="H53" i="5" s="1"/>
</calcChain>
</file>

<file path=xl/sharedStrings.xml><?xml version="1.0" encoding="utf-8"?>
<sst xmlns="http://schemas.openxmlformats.org/spreadsheetml/2006/main" count="406" uniqueCount="202">
  <si>
    <t>Project Name</t>
  </si>
  <si>
    <t>Project Address:</t>
  </si>
  <si>
    <t>Date:</t>
  </si>
  <si>
    <t>Designer of Record:</t>
  </si>
  <si>
    <t>Telephone:</t>
  </si>
  <si>
    <t>Contact Person:</t>
  </si>
  <si>
    <t>City:</t>
  </si>
  <si>
    <t>Mandatory Provisions</t>
  </si>
  <si>
    <t>Complies</t>
  </si>
  <si>
    <t>Requirement</t>
  </si>
  <si>
    <t>Not applicable</t>
  </si>
  <si>
    <t>Document Reference</t>
  </si>
  <si>
    <t>q</t>
  </si>
  <si>
    <t>Company Name:</t>
  </si>
  <si>
    <t>Performance Option</t>
  </si>
  <si>
    <t>Prescriptive Option</t>
  </si>
  <si>
    <t xml:space="preserve">Printed Name:                                                                                               </t>
  </si>
  <si>
    <t>License/Registration #:</t>
  </si>
  <si>
    <t xml:space="preserve">Signature:                                                                                                                                    </t>
  </si>
  <si>
    <t>Signature:                                                                                                               Date:</t>
  </si>
  <si>
    <t>Printed Name:                                                                                License/Registration #:</t>
  </si>
  <si>
    <t>§7.3.1:  General</t>
  </si>
  <si>
    <t>§7.3.2:  On-Site Renewable Energy Systems</t>
  </si>
  <si>
    <t>§7.3.3:  Energy Consumption Management</t>
  </si>
  <si>
    <t>§7.3.3.2:  All building measurement devices provide daily data and record hourly energy profiles.  The hourly energy profiles are capable of being used to assess building performance at least monthly.</t>
  </si>
  <si>
    <t>§7.4.1:  General</t>
  </si>
  <si>
    <t>§7.4.1.1:  On-Site Renewable Energy Systems</t>
  </si>
  <si>
    <t>§7.4.4:  Service Water Heating</t>
  </si>
  <si>
    <t>§7.4.4.3:  Pools heated to more than 90°F (32°C) have side and bottom surfaces insulated on the exterior with a minimum insulation value of R-12 (R-2.1).</t>
  </si>
  <si>
    <t>§7.4.7:  Other Equipment</t>
  </si>
  <si>
    <t>§7.4.8:  Energy Cost Budget</t>
  </si>
  <si>
    <t>§7.3.1:  The building project has been designed to comply with Sections 5.4, 6.4, 7.4, 8.4, 9.4, and 10.4 of ANSI/ASHRAE/IESNA Standard 90.1.</t>
  </si>
  <si>
    <t>§7.3.3.1:  For all buildings that exceed the thresholds in Table 7.3.3.1A, measurement devices with remote capability (including current sensors or flow meters) have been provided to measure energy consumption data of each subsystem for each use category that exceeds the thresholds listed in Table 7.3.3.1B.  Measurement devices have the capability to automatically communicate energy consumption data to a data acquisition system.</t>
  </si>
  <si>
    <t>§7.3.3.1:  Measurement devices with remote communication capability have been provided to collect energy consumption data for each energy supply source to the building (including gas, electricity, and district energy) that exceeds the thresholds listed in Table 7.3.3.1A.  Measurement devices have the capability to automatically communicate energy consumption data to a data acquisition system.</t>
  </si>
  <si>
    <t>§7.3.3.3:  The data acquisition system is capable of electronically storing the data from the measurement devices and other sensing devices for a minimum of 36 months, and creating user reports showing hourly, daily, monthly, and annual energy consumption.</t>
  </si>
  <si>
    <t>Energy Efficiency Compliance Documentation – Mandatory</t>
  </si>
  <si>
    <t>Energy Efficiency Compliance Documentation – Prescriptive</t>
  </si>
  <si>
    <t>Energy Efficiency Compliance Documentation – Performance</t>
  </si>
  <si>
    <t>Compliance Forms</t>
  </si>
  <si>
    <t xml:space="preserve">Compliance forms are provided in the User’s Manual to assist in understanding and documenting compliance with each section's requirements.   </t>
  </si>
  <si>
    <t>To demonstrate compliance with the Standard’s requirements for this section, projects must demonstrate compliance with the mandatory measures, as well as either the prescriptive or performance paths.</t>
  </si>
  <si>
    <r>
      <t xml:space="preserve">The </t>
    </r>
    <r>
      <rPr>
        <u/>
        <sz val="9"/>
        <color theme="1"/>
        <rFont val="Arial"/>
        <family val="2"/>
      </rPr>
      <t>Mandatory Provisions</t>
    </r>
    <r>
      <rPr>
        <sz val="9"/>
        <color theme="1"/>
        <rFont val="Arial"/>
        <family val="2"/>
      </rPr>
      <t xml:space="preserve"> form must be completed with ALL methods of compliance.</t>
    </r>
  </si>
  <si>
    <r>
      <t xml:space="preserve">The </t>
    </r>
    <r>
      <rPr>
        <u/>
        <sz val="9"/>
        <color theme="1"/>
        <rFont val="Arial"/>
        <family val="2"/>
      </rPr>
      <t>Prescriptive Option</t>
    </r>
    <r>
      <rPr>
        <sz val="9"/>
        <color theme="1"/>
        <rFont val="Arial"/>
        <family val="2"/>
      </rPr>
      <t xml:space="preserve"> form should be used only if the prescriptive path is chosen.</t>
    </r>
  </si>
  <si>
    <r>
      <t xml:space="preserve">The </t>
    </r>
    <r>
      <rPr>
        <u/>
        <sz val="9"/>
        <color theme="1"/>
        <rFont val="Arial"/>
        <family val="2"/>
      </rPr>
      <t>Performance Option</t>
    </r>
    <r>
      <rPr>
        <sz val="9"/>
        <color theme="1"/>
        <rFont val="Arial"/>
        <family val="2"/>
      </rPr>
      <t xml:space="preserve"> form should be used only if the performance path is chosen.</t>
    </r>
  </si>
  <si>
    <t>Header Information</t>
  </si>
  <si>
    <r>
      <t>Project Name</t>
    </r>
    <r>
      <rPr>
        <sz val="9"/>
        <color rgb="FF000000"/>
        <rFont val="Arial"/>
        <family val="2"/>
      </rPr>
      <t xml:space="preserve">: Enter the name of the project. This should agree with the name that is used on the plans and specifications or the common name used to refer to the project.  </t>
    </r>
  </si>
  <si>
    <r>
      <t>Project Address</t>
    </r>
    <r>
      <rPr>
        <sz val="9"/>
        <color rgb="FF000000"/>
        <rFont val="Arial"/>
        <family val="2"/>
      </rPr>
      <t xml:space="preserve">: Enter the street address of the project, for instance “949 Main Street, Irvine, CA 92618.” </t>
    </r>
  </si>
  <si>
    <r>
      <t>Date</t>
    </r>
    <r>
      <rPr>
        <sz val="9"/>
        <color rgb="FF000000"/>
        <rFont val="Arial"/>
        <family val="2"/>
      </rPr>
      <t xml:space="preserve">: Enter the date when the compliance documentation was completed.  </t>
    </r>
  </si>
  <si>
    <r>
      <t>Designer of Record</t>
    </r>
    <r>
      <rPr>
        <sz val="9"/>
        <color rgb="FF000000"/>
        <rFont val="Arial"/>
        <family val="2"/>
      </rPr>
      <t>/</t>
    </r>
    <r>
      <rPr>
        <i/>
        <sz val="9"/>
        <color rgb="FF000000"/>
        <rFont val="Arial"/>
        <family val="2"/>
      </rPr>
      <t>Telephone</t>
    </r>
    <r>
      <rPr>
        <sz val="9"/>
        <color rgb="FF000000"/>
        <rFont val="Arial"/>
        <family val="2"/>
      </rPr>
      <t>: Enter the name and the telephone number of the designer of record.</t>
    </r>
  </si>
  <si>
    <r>
      <t>Contact Person</t>
    </r>
    <r>
      <rPr>
        <sz val="9"/>
        <color rgb="FF000000"/>
        <rFont val="Arial"/>
        <family val="2"/>
      </rPr>
      <t>/</t>
    </r>
    <r>
      <rPr>
        <i/>
        <sz val="9"/>
        <color rgb="FF000000"/>
        <rFont val="Arial"/>
        <family val="2"/>
      </rPr>
      <t>Telephone</t>
    </r>
    <r>
      <rPr>
        <sz val="9"/>
        <color rgb="FF000000"/>
        <rFont val="Arial"/>
        <family val="2"/>
      </rPr>
      <t xml:space="preserve">: Enter the name and telephone number of the person who should be contacted if there are questions about the compliance documentation.  </t>
    </r>
  </si>
  <si>
    <r>
      <t>City</t>
    </r>
    <r>
      <rPr>
        <sz val="9"/>
        <color rgb="FF000000"/>
        <rFont val="Arial"/>
        <family val="2"/>
      </rPr>
      <t xml:space="preserve">: The city where the project is located.  </t>
    </r>
  </si>
  <si>
    <t>Instructions</t>
  </si>
  <si>
    <r>
      <t xml:space="preserve">For each item in the compliance forms, there is the option to indicate that 1) the project complies with the requirement or 2) the requirement is </t>
    </r>
    <r>
      <rPr>
        <i/>
        <sz val="9"/>
        <color rgb="FF000000"/>
        <rFont val="Arial"/>
        <family val="2"/>
      </rPr>
      <t>not applicable</t>
    </r>
    <r>
      <rPr>
        <sz val="9"/>
        <color rgb="FF000000"/>
        <rFont val="Arial"/>
        <family val="2"/>
      </rPr>
      <t xml:space="preserve"> to the project. Select the appropriate check box.</t>
    </r>
  </si>
  <si>
    <t>If a requirement's exception(s) apply to the project, check the appropriate box.</t>
  </si>
  <si>
    <r>
      <t xml:space="preserve">For every item checked "complies," the documentation author should fill in the </t>
    </r>
    <r>
      <rPr>
        <i/>
        <sz val="9"/>
        <color rgb="FF000000"/>
        <rFont val="Arial"/>
        <family val="2"/>
      </rPr>
      <t>Document Reference</t>
    </r>
    <r>
      <rPr>
        <sz val="9"/>
        <color rgb="FF000000"/>
        <rFont val="Arial"/>
        <family val="2"/>
      </rPr>
      <t xml:space="preserve"> field by citing the plans (drawing number), specifications (specifications section number), or attached calculations that document the requirement. </t>
    </r>
  </si>
  <si>
    <r>
      <t xml:space="preserve">The documentation author should fill in the </t>
    </r>
    <r>
      <rPr>
        <i/>
        <sz val="9"/>
        <color theme="1"/>
        <rFont val="Arial"/>
        <family val="2"/>
      </rPr>
      <t xml:space="preserve">Calculated Performance Metric </t>
    </r>
    <r>
      <rPr>
        <sz val="9"/>
        <color theme="1"/>
        <rFont val="Arial"/>
        <family val="2"/>
      </rPr>
      <t>field on the Performance Option form with the results of applicable performance metric calculations.</t>
    </r>
  </si>
  <si>
    <t>Energy Efficiency Compliance Documentation – Directions</t>
  </si>
  <si>
    <t>§7.4.2.4:  The total vertical fenestration area is less than 40% of the gross wall area. This requirement supersedes the requirement in Section 5.5.4.2.1 of ANSI/ASHRAE/IESNA Standard 90.1.</t>
  </si>
  <si>
    <t>§7.4.5.1:  The Building project contains automatic systems, such as demand limiting or load shifting, that are capable of reducing electric peak demand of the building by not less than 10% of the projected peak demand. Standby power generation is not used to achieve the reduction in peak demand.</t>
  </si>
  <si>
    <t>§7.4.5:  Power</t>
  </si>
  <si>
    <t>§7.4.6:  Lighting</t>
  </si>
  <si>
    <t>§7.4.2:  Building Envelope</t>
  </si>
  <si>
    <t>§7.4.3:  Heating, Ventilating, and Air Conditioning</t>
  </si>
  <si>
    <t>§7.4.3:  Heating, Ventilating, and Air Conditioning Cont.</t>
  </si>
  <si>
    <t>The proposed and baseline buildings comply with the mandatory requirements of ANSI/ASHRAE/USGBC/IES Standard 189.1-2009 and meet the Prescriptive Option requirements.  Individual certifying authenticity of the data provided in this analysis:</t>
  </si>
  <si>
    <t>The proposed and baseline buildings comply with the mandatory requirements of ANSI/ASHRAE/USGBC/IES Standard 189.1-2009.  Individual certifying authenticity of the data provided in this analysis:</t>
  </si>
  <si>
    <t>§7.4.2.3:  High speed doors operating at least 75 cycles per day do not exceed a maximum U-factor of 1.20 Btu/hr*ft^2*F (6.81 W/m^28K) and have opening rates, closing rates, and average cycles per day included in construction drawings. (Sections 5.5.3.6 and 5.5.4.3 of ANSI/ASHRAE/IES Standard 90.1 Standard 90.1 does not apply).</t>
  </si>
  <si>
    <t>§7.4.3.7.2: Kitchen/dining facilities with total kitchen hood exhaust airflow rate greater than 2000 cfm complies with at least one of the following:
a. At least 50% of all replacement air is transferred air that would otherwise be exhausted.
b. At least 75% of kitchen hood exhaust air is controlled by a demand ventilation system(s) specified by 1-4 in Section 7.4.3.7.2.
c. Listed energy recovery devices with a sensible heat recovery effectiveness less than 40% is applied on at least 50% of the total exhaust airflow. 
d. In Climate Zones 1B, 2B, 3B, 4B, 5B, 6B, 7B, and 8B, when makeup air is uncooled or cooled without the use of mechanical cooling, the capacity of any nonmechnical cooling system(s) is demonstrated to be no less than the system capacity of a mechanical cooling system(s) necessary to meet the same loads under design conditions.</t>
  </si>
  <si>
    <r>
      <t>§7.4.3.6: All exhaust air energy recovery requirements in Section 6.5.6.1 of ANSI/ASHREA/IES Standard 90.1 ( including requirements in Tables 6.5.6.1-1 and 6.5.6.1-2) are used with the exception that energy recovery effectiveness is not less than 60% (superseding the 50% effectiveness requirement) in ANSI/ASHRAE/IES Standard 90.1, Section 6.5.5.1.</t>
    </r>
    <r>
      <rPr>
        <sz val="8"/>
        <color rgb="FFFF0000"/>
        <rFont val="Wingdings"/>
        <charset val="2"/>
      </rPr>
      <t/>
    </r>
  </si>
  <si>
    <t>§7.4.3.7: The requirements in 6.5.7.1, 6.5.7.2, and 6.5.7.5 of ASHRAE/ANSI/IES Standard 90.1 apply, except Sections 7.4.3.7.1 and 7.4.3.7.2 supersede the requirements in Section 6.5.7.1.3 and 6.5.7.1.4 of ANSI/ASHRAE/IES Standard 90.1.</t>
  </si>
  <si>
    <t xml:space="preserve">§7.4.6.2:  The lighting in commercial and industrial storage stack areas are controlled by an occupant sensor with multilevel switching or dimming system that reduces lighting power by a minimum of 50% within 20 minutes of all occupants leaving the stack area. 
   Storage stack areas illuminated by high-density discharger (HID) lighting with a lighting power density of 0.8 W/ft^2 (8.6 W/m^2) or less.
</t>
  </si>
  <si>
    <t>§7.4.7.4 Residential programmable thermostats meets the requirements of NEMA Standards Publication DC 3, Annex A, 'Energy-Efficiency Requirements for Programmable Thermostats."</t>
  </si>
  <si>
    <t xml:space="preserve">§7.4.7.5 All open refrigerated display cases is covered by using field-installed strips, curtains, or doors. </t>
  </si>
  <si>
    <t>§7.4.7.3: All building projects comply with the requirements in Section 7.4.7.3.1 and all building projects complying with the Alternative Renewables Approach in Section 7.4.1.1.2 also comply with Section 7.4.7.3.2.</t>
  </si>
  <si>
    <t>§7.3.1.1:  The exceptions to the requirement for a continurous air barrier in Section 5.4.3.1 of ANSI/ASHRAE/IES Standard 90.1 for specific climate zones does not apply.</t>
  </si>
  <si>
    <t xml:space="preserve">§7.4.1.1: Building projects comply with either the Standard Renewables Approach in Section 7.4.1.1.1 or the Alternative Renewables Approach in Section 7.4.1.1.2. </t>
  </si>
  <si>
    <t>§7.4.1.1.2: Building projects complying with this approach ( Alternative Renewables Approach) comply with the applicable equipment efficiency requirements in Normative Appendix B, the water-heating efficiency requirements in Section 7.4.4.1, equipment efficiency requirements in Section 7.4.7.1, and the ENERGY STAR® requirements in Section 7.4.7.3.2, and contain on-site renewable energy systems that provide the annual energy production equivalent of not less than 4.0 kBtu/ft2 (13 kWh/m^2) of energy for single-story buildings and 7.0 kBtu/ft2 (22 kWh/m^2) for multi-story buildings, for each unit (ft^2 or m^2) of gross roof area. The annual energy production  is the combined sum of all on-site renewable energy systems (equipment in Section 7.4.7.3.2 that are also in Normative Appendix B comply by meeting or exceeding both requirements).</t>
  </si>
  <si>
    <t>§7.4.7:  All other equipment complies with Section 10 of ANSI/ASHRAE/IES Standard 90.1 with the following modifications and additions.</t>
  </si>
  <si>
    <r>
      <t>§7.4.1.1.1: The building project contains on-site renewable energy systems that together provide annual energy production equivalent to no less than 6.0 KBtu/ft</t>
    </r>
    <r>
      <rPr>
        <vertAlign val="superscript"/>
        <sz val="8"/>
        <rFont val="Arial"/>
        <family val="2"/>
      </rPr>
      <t>2</t>
    </r>
    <r>
      <rPr>
        <sz val="8"/>
        <rFont val="Arial"/>
        <family val="2"/>
      </rPr>
      <t xml:space="preserve"> (20 kWh/m</t>
    </r>
    <r>
      <rPr>
        <vertAlign val="superscript"/>
        <sz val="8"/>
        <rFont val="Arial"/>
        <family val="2"/>
      </rPr>
      <t>2</t>
    </r>
    <r>
      <rPr>
        <sz val="8"/>
        <rFont val="Arial"/>
        <family val="2"/>
      </rPr>
      <t>) of energy for single story-buildings, and 10.0 KBtu/ft²/year (32 kWh/m²/year) for multi-story buildings, for each unit (ft² or m²) of gross roof area.  The annual energy production is the combined sum of all on-site renewable energy systems.</t>
    </r>
  </si>
  <si>
    <r>
      <rPr>
        <sz val="10"/>
        <rFont val="Wingdings"/>
        <charset val="2"/>
      </rPr>
      <t xml:space="preserve">q </t>
    </r>
    <r>
      <rPr>
        <sz val="8"/>
        <rFont val="Arial"/>
        <family val="2"/>
      </rPr>
      <t>Exception:  The building demonstrates compliance with both of the following and is not required to have an on-site renewable energy system:
1. An annual daily average incident solar radiation available to a flat plate collector oriented due south at an angle from horizontal equal to the latitude of the collector location of less than 1.2 kBtuh/ft²·day (4.0 kW/m</t>
    </r>
    <r>
      <rPr>
        <vertAlign val="superscript"/>
        <sz val="8"/>
        <rFont val="Arial"/>
        <family val="2"/>
      </rPr>
      <t>2</t>
    </r>
    <r>
      <rPr>
        <sz val="8"/>
        <rFont val="Arial"/>
        <family val="2"/>
      </rPr>
      <t>·day), accounting for existing buildings, permanent infrastructure that is not part of the building project, topography, and trees.
2. Purchase of renewable electricity products complying with the Green-e Energy National Standard for Renewable Electricity Products of at least 7 kWh/ft</t>
    </r>
    <r>
      <rPr>
        <vertAlign val="superscript"/>
        <sz val="8"/>
        <rFont val="Arial"/>
        <family val="2"/>
      </rPr>
      <t>2</t>
    </r>
    <r>
      <rPr>
        <sz val="8"/>
        <rFont val="Arial"/>
        <family val="2"/>
      </rPr>
      <t xml:space="preserve"> (75 kWh/m</t>
    </r>
    <r>
      <rPr>
        <vertAlign val="superscript"/>
        <sz val="8"/>
        <rFont val="Arial"/>
        <family val="2"/>
      </rPr>
      <t>2</t>
    </r>
    <r>
      <rPr>
        <sz val="8"/>
        <rFont val="Arial"/>
        <family val="2"/>
      </rPr>
      <t>) of conditioned space each year until the cumulative purchase totals 70 kWh/ft</t>
    </r>
    <r>
      <rPr>
        <vertAlign val="superscript"/>
        <sz val="8"/>
        <rFont val="Arial"/>
        <family val="2"/>
      </rPr>
      <t>2</t>
    </r>
    <r>
      <rPr>
        <sz val="8"/>
        <rFont val="Arial"/>
        <family val="2"/>
      </rPr>
      <t xml:space="preserve"> (750 kWh/m</t>
    </r>
    <r>
      <rPr>
        <vertAlign val="superscript"/>
        <sz val="8"/>
        <rFont val="Arial"/>
        <family val="2"/>
      </rPr>
      <t>2</t>
    </r>
    <r>
      <rPr>
        <sz val="8"/>
        <rFont val="Arial"/>
        <family val="2"/>
      </rPr>
      <t>) of conditioned space.</t>
    </r>
  </si>
  <si>
    <r>
      <t>§7.4.2:  The building envelope complies with Section 5 of ANSI/ASHRAE/IES</t>
    </r>
    <r>
      <rPr>
        <strike/>
        <sz val="8"/>
        <rFont val="Arial"/>
        <family val="2"/>
      </rPr>
      <t>NA</t>
    </r>
    <r>
      <rPr>
        <sz val="8"/>
        <rFont val="Arial"/>
        <family val="2"/>
      </rPr>
      <t xml:space="preserve"> Standard 90.1 with the following modifications and additions.</t>
    </r>
  </si>
  <si>
    <r>
      <t xml:space="preserve">§7.4.2.1:  The building envelope complies with the requirements in Tables 5.5-1 through 5.5-8 of ANSI/ASHRAE Standard 90.1 and the following modifications have been made:                                                                                                                                              </t>
    </r>
    <r>
      <rPr>
        <sz val="8"/>
        <rFont val="Wingdings"/>
        <charset val="2"/>
      </rPr>
      <t xml:space="preserve">q </t>
    </r>
    <r>
      <rPr>
        <sz val="8"/>
        <rFont val="Arial"/>
        <family val="2"/>
      </rPr>
      <t xml:space="preserve">1. For opaque elements U, C and E - Factors are reduced by 10%                                                                           </t>
    </r>
    <r>
      <rPr>
        <sz val="8"/>
        <rFont val="Wingdings"/>
        <charset val="2"/>
      </rPr>
      <t xml:space="preserve">q </t>
    </r>
    <r>
      <rPr>
        <sz val="8"/>
        <rFont val="Arial"/>
        <family val="2"/>
      </rPr>
      <t>2. the "Insulation Min. R Value" column doesn't apply. 
3. For vertical fenestration, each U-factor are reduced by 10%.
4. For east-oriented and west-oriented vertical fenestration, each solar heat gain coefficient (SHGC) in Tables 5.5-4 through 5.5-8 are reduced by 10%</t>
    </r>
  </si>
  <si>
    <r>
      <t xml:space="preserve">Exceptions 7.4.2.1:                                                                                                                                              </t>
    </r>
    <r>
      <rPr>
        <sz val="8"/>
        <rFont val="Wingdings"/>
        <charset val="2"/>
      </rPr>
      <t xml:space="preserve">q </t>
    </r>
    <r>
      <rPr>
        <sz val="8"/>
        <rFont val="Arial"/>
        <family val="2"/>
      </rPr>
      <t xml:space="preserve">1. The U-factor, C-factor, or F-factor are not modified where the corresponding R-value requirement is designated as 'NR' (no requirement) in ANSI/ASHRAE/IES Standard 90.1 Tables 5.5-4 through 5.5-8.    </t>
    </r>
    <r>
      <rPr>
        <sz val="8"/>
        <rFont val="Wingdings"/>
        <charset val="2"/>
      </rPr>
      <t xml:space="preserve">q </t>
    </r>
    <r>
      <rPr>
        <sz val="8"/>
        <rFont val="Arial"/>
        <family val="2"/>
      </rPr>
      <t xml:space="preserve">2. The SHGC is not modified where the SHGC requirement is designated as "NR" (no requirement) in ANSI/ASHRAE/IES Standard 90.1 Tables 5.5-4 through 5.5-8.                                                                                  </t>
    </r>
    <r>
      <rPr>
        <sz val="8"/>
        <rFont val="Wingdings"/>
        <charset val="2"/>
      </rPr>
      <t xml:space="preserve">q </t>
    </r>
    <r>
      <rPr>
        <sz val="8"/>
        <rFont val="Arial"/>
        <family val="2"/>
      </rPr>
      <t>3. Spaces that meet the requirements of Section 8.4.1, regardless of space area, are exempt from the SHGC criteria for skylights.</t>
    </r>
  </si>
  <si>
    <t>§7.4.2.5:  For climate zones 1–5, the vertical fenestration on the west, south, and east is shaded by permanent projections that have an area-weighted average projection factor (PF) of not less than 0.50.</t>
  </si>
  <si>
    <r>
      <rPr>
        <sz val="10"/>
        <rFont val="Wingdings"/>
        <charset val="2"/>
      </rPr>
      <t xml:space="preserve">q </t>
    </r>
    <r>
      <rPr>
        <sz val="8"/>
        <rFont val="Arial"/>
        <family val="2"/>
      </rPr>
      <t>Exceptions:
1. Vertical fenestration that receives direct solar radiation for fewer than 250 hours per year because of shading by permanent external buildings, existing permanent infrastructure, or topography.                                2. Vertical fenestration with automatically controlled shading devices capable of modulating in multiple steps the amount of solar gain and light transmitted into the space in response to daylight levels or solar intensity that comply with Section 7.4.2.5 2.a-2.c.                                                                                                                                                                                                           3. Vertical fenestration with automatically controlled dynamic glazing capable of modulating in multiple steps the amount of solar gain and light transmitted into the space in response to daylight levels of solar intensity that comply with Section 7.4.2.5 3.a-3.c.</t>
    </r>
  </si>
  <si>
    <t>§7.4.2.6:  The vertical fenestration is north-oriented and has a maximum SHGC of 0.10 greater than that specified in Tables 5.5-1 through 5.5-8 of ANSI/ASHRAE/IES Standard 90.1.  Separate calculations were performed for these sections of the building envelope, and these values were not averaged with any others for compliance purposes.</t>
  </si>
  <si>
    <t>§7.4.2.7: The building envelope trade-off option in Section 5.6 of ANSI/ASHRAE/IES Standard 90.1 was not applied (unless the procedure incorporates the modifications and additions to ANSI/ASHRAE/IES Standard 90.1 noted in Section 7.4.2).</t>
  </si>
  <si>
    <t xml:space="preserve">§7.4.2.8: The vertical fenestration complies with either equation (a) or (b) in Section 7.4.2.8.
</t>
  </si>
  <si>
    <r>
      <t>§7.4.3.1:  The project complies with the Alternative Renewables Approach in Section 7.4.1.1.2 and with the applicable equipment efficiency requirements in Normative Appendix B and the applicable ENERGY STAR</t>
    </r>
    <r>
      <rPr>
        <sz val="8"/>
        <rFont val="Calibri"/>
        <family val="2"/>
      </rPr>
      <t>® requirements in Section 7.4.7.3.2.</t>
    </r>
  </si>
  <si>
    <r>
      <t xml:space="preserve">§7.4.3.2:  This requirement supersedes the occupant density threshold in Section 6.4.3.8 of ANSI/ASHRAE/IES Standard 90.1.:
</t>
    </r>
    <r>
      <rPr>
        <sz val="8"/>
        <rFont val="Wingdings"/>
        <charset val="2"/>
      </rPr>
      <t xml:space="preserve">q </t>
    </r>
    <r>
      <rPr>
        <sz val="8"/>
        <rFont val="Arial"/>
        <family val="2"/>
      </rPr>
      <t>DCV is used for densely occupied spaces served by systems with one or  more of the following:
   a. An air-side economizer
   b. Automatic modulating control of the outdoor air dampers.
   c. A design outdoor airflow greater than 1000 cfm (500 L/s)</t>
    </r>
  </si>
  <si>
    <r>
      <t xml:space="preserve">Exceptions 7.4.3.2:                                                                                                                                              </t>
    </r>
    <r>
      <rPr>
        <sz val="8"/>
        <rFont val="Wingdings"/>
        <charset val="2"/>
      </rPr>
      <t xml:space="preserve">q </t>
    </r>
    <r>
      <rPr>
        <sz val="8"/>
        <rFont val="Arial"/>
        <family val="2"/>
      </rPr>
      <t xml:space="preserve">1. Systems with exhaust air energy recovery complying with Section 7.4.3.6. 
</t>
    </r>
    <r>
      <rPr>
        <sz val="8"/>
        <rFont val="Wingdings"/>
        <charset val="2"/>
      </rPr>
      <t xml:space="preserve">q </t>
    </r>
    <r>
      <rPr>
        <sz val="8"/>
        <rFont val="Arial"/>
        <family val="2"/>
      </rPr>
      <t xml:space="preserve">2. Systems with a design outdoor airflow less than 750 cfm (375 L/s).
</t>
    </r>
    <r>
      <rPr>
        <sz val="8"/>
        <rFont val="Wingdings"/>
        <charset val="2"/>
      </rPr>
      <t xml:space="preserve">q </t>
    </r>
    <r>
      <rPr>
        <sz val="8"/>
        <rFont val="Arial"/>
        <family val="2"/>
      </rPr>
      <t xml:space="preserve">3.  Spaces where more than 75% of the space design airflow is utilized as makeup air or transfer air to provide makeup air for the other space(s). 
4. Spaces with one of the following occupancy categories as defined in ASHRAE Standard 62.1: cells in correctional facilities; daycare sickrooms; science laboratories; barbers; beauty and nail salons; and bowling alleys (seating). </t>
    </r>
  </si>
  <si>
    <t>§7.4.3.2:  The DCV system is designed to be in compliance with ANSI/ASHRAE Standard 62.1. Occupancy assumptions are shown in the design documents for spaces provided with DCV. All CO2 sensors used as part of a DCV system or any other system that dynamically controls outdoor air meet requirements (a) through (d) as listed in 7.4.3.2.</t>
  </si>
  <si>
    <r>
      <rPr>
        <sz val="10"/>
        <rFont val="Wingdings"/>
        <charset val="2"/>
      </rPr>
      <t xml:space="preserve">q </t>
    </r>
    <r>
      <rPr>
        <sz val="8"/>
        <rFont val="Arial"/>
        <family val="2"/>
      </rPr>
      <t>Exception:  All the exceptions in Sections 6.5.1 of ANSI/ASHRAE/IES Standard 90.1  apply except as noted in (a) and (b) in 7.4.3.3 Exceptions.</t>
    </r>
  </si>
  <si>
    <r>
      <t xml:space="preserve">§7.4.3.5.2:  All fan-efficiency requirements defined in Section 6.5.3.1.3 of ANSI/ASHRAE/IES Standard 90.1 are used except that total fan efficiency at the design point of operation is within ten percentage points of the maximum total efficiency of the fan.
</t>
    </r>
    <r>
      <rPr>
        <sz val="8"/>
        <rFont val="Wingdings"/>
        <charset val="2"/>
      </rPr>
      <t xml:space="preserve">q </t>
    </r>
    <r>
      <rPr>
        <sz val="8"/>
        <rFont val="Arial"/>
        <family val="2"/>
      </rPr>
      <t xml:space="preserve">Exception : All exception in Section 6.5.3.1.3 of ANSI/ASHRAE/IES Standard 90.1 apply. </t>
    </r>
  </si>
  <si>
    <r>
      <t xml:space="preserve">§7.4.3.7.1: Kitchen/Dining facilities with total kitchen hood exhaust airflow greater than 2000 cfm, the maximum exhausted flow rate for hood is determined in accordance with Table 7.4.3.7 and single hoods and hood selections installed over appliances have a maximum allowable exhaust flow rate of the hood/hood selection are also in accordance with Table 7.4.3.7
</t>
    </r>
    <r>
      <rPr>
        <sz val="8"/>
        <rFont val="Wingdings"/>
        <charset val="2"/>
      </rPr>
      <t xml:space="preserve">q </t>
    </r>
    <r>
      <rPr>
        <sz val="8"/>
        <rFont val="Arial"/>
        <family val="2"/>
      </rPr>
      <t>Exception : When at least 75% of all the replacement air is transfer air that would otherwise be exhausted.</t>
    </r>
  </si>
  <si>
    <t>§7.4.3.8:  Duct insulation complies with the minimum requirements in Tables A-2 and A-3 in Normative Appendix A. These requirements supersede the requirements in Tables 6.8.2-1 and 6.8.2-2 of ANSI/ASHRAE/IES Standard 90.1.</t>
  </si>
  <si>
    <r>
      <t xml:space="preserve">§7.4.3.9:  In hotels and motels with over 50 guest rooms, the lighting switched outlets, television, and HVAC equipment serving each guest room are automatically controlled such that the lighting, switched outlets, and televisions will be turned off and the HVAC setpoint raised at least 5°F (3°C) in the cooling mode and lowered at least 5°F (3°C) in the heating mode whenever the guest room is unoccupied. configured according to the following requirements: 
 </t>
    </r>
    <r>
      <rPr>
        <sz val="8"/>
        <rFont val="Wingdings"/>
        <charset val="2"/>
      </rPr>
      <t>q</t>
    </r>
    <r>
      <rPr>
        <sz val="8"/>
        <rFont val="Arial"/>
        <family val="2"/>
      </rPr>
      <t xml:space="preserve"> 7.4.3.9.1 Within 30 minutes of all occupants leaving the guest room, power for lighting and switched outlets are automatically turned off. 
 </t>
    </r>
    <r>
      <rPr>
        <sz val="8"/>
        <rFont val="Wingdings"/>
        <charset val="2"/>
      </rPr>
      <t xml:space="preserve">q </t>
    </r>
    <r>
      <rPr>
        <sz val="8"/>
        <rFont val="Arial"/>
        <family val="2"/>
      </rPr>
      <t xml:space="preserve">7.4.3.9.2 Within 30 minutes of all occupants leaving the guest room, television will automatically turn off or be placed in sleep/standby mode. 
 </t>
    </r>
    <r>
      <rPr>
        <sz val="8"/>
        <rFont val="Wingdings"/>
        <charset val="2"/>
      </rPr>
      <t>q</t>
    </r>
    <r>
      <rPr>
        <sz val="8"/>
        <rFont val="Arial"/>
        <family val="2"/>
      </rPr>
      <t xml:space="preserve"> 7.4.3.9.3 Within 30 minutes of all occupants leaving the guest room, HVAC setpoints are automatically raised by at least 5 deg F (3 deg C) from the occupant setpoint in the cooling mode and lowered by at least 5 deg F (3 deg C) from the occupant setpoint in the heating mode. 
 </t>
    </r>
    <r>
      <rPr>
        <sz val="8"/>
        <rFont val="Wingdings"/>
        <charset val="2"/>
      </rPr>
      <t>q</t>
    </r>
    <r>
      <rPr>
        <sz val="8"/>
        <rFont val="Arial"/>
        <family val="2"/>
      </rPr>
      <t xml:space="preserve"> 7.4.3.9.3 When the guest room is unrented and unoccupied (determined by (a) or (b) in Section 7.4.3.9.3), HVAC setpoints is automatically reset to 80 deg F ( 27 deg C) or higher in the cooling mode and to 60 deg F 916 deg C0 or lower in the heating mode. 
 </t>
    </r>
    <r>
      <rPr>
        <sz val="8"/>
        <rFont val="Wingdings"/>
        <charset val="2"/>
      </rPr>
      <t>q</t>
    </r>
    <r>
      <rPr>
        <sz val="8"/>
        <rFont val="Arial"/>
        <family val="2"/>
      </rPr>
      <t xml:space="preserve"> 7.4.3.9.4 Within 30 minutes of all occupants leaving the guest room, ventilation and exhaust fans are automatically turned off or insulation devices serving each guest room automatically shuts off the supply of outdoor air into the room and shut off exhaust air form the guest room. In conjunction with the automatic ventilation shutoff, an automatic preoccupancy purge cycle provides outdoor air ventilation as specified in Section 8.3.1.6.
 </t>
    </r>
    <r>
      <rPr>
        <sz val="8"/>
        <rFont val="Wingdings"/>
        <charset val="2"/>
      </rPr>
      <t xml:space="preserve">q </t>
    </r>
    <r>
      <rPr>
        <sz val="8"/>
        <rFont val="Arial"/>
        <family val="2"/>
      </rPr>
      <t>7.4.3.9.5 Captive keycard systems aware not used to comply with section 7.4.3.9.</t>
    </r>
  </si>
  <si>
    <r>
      <rPr>
        <sz val="10"/>
        <rFont val="Wingdings"/>
        <charset val="2"/>
      </rPr>
      <t xml:space="preserve">q </t>
    </r>
    <r>
      <rPr>
        <sz val="8"/>
        <rFont val="Arial"/>
        <family val="2"/>
      </rPr>
      <t xml:space="preserve">Exceptions to 7.4.3.9.3:                                                                                                                                             1. A networked guest-room control system may return the thermostat setpoints to their default setpoints 60 minutes prior to the time the room is scheduled to be occupied. 
2. Cooling for humidity control is permitted during unoccupied periods. </t>
    </r>
  </si>
  <si>
    <r>
      <t>§7.4.5:  The power complies with Section 8 of ANSI/ASHRAE/IES</t>
    </r>
    <r>
      <rPr>
        <strike/>
        <sz val="8"/>
        <rFont val="Arial"/>
        <family val="2"/>
      </rPr>
      <t>NA</t>
    </r>
    <r>
      <rPr>
        <sz val="8"/>
        <rFont val="Arial"/>
        <family val="2"/>
      </rPr>
      <t xml:space="preserve"> Standard 90.1 with the following modifications and additions.</t>
    </r>
  </si>
  <si>
    <r>
      <rPr>
        <sz val="10"/>
        <rFont val="Wingdings"/>
        <charset val="2"/>
      </rPr>
      <t xml:space="preserve">q </t>
    </r>
    <r>
      <rPr>
        <sz val="8"/>
        <rFont val="Arial"/>
        <family val="2"/>
      </rPr>
      <t>Exception: Building projects complying with the Alternative Renewables Approach in Section 7.4.1.1.2 and containing automatic systems capable of reducing electric peak demand by no less than 5% of the projected peak demand.</t>
    </r>
  </si>
  <si>
    <t>§7.4.6.1.1:  The interior lighting power allowance is determined using eight Section 9.5 or Section 9.6 of ANSI/ASHRAE/IES Standard 90.1 with modifications (a) through (c) in Section 7.4.6.1.1.</t>
  </si>
  <si>
    <r>
      <t xml:space="preserve">§7.4.6.1.2. the exterior lighting power allowance are determined using Section 9.4.3 of ANSI/ASHRAE/IES Standard 90.1 with the  following modification:
   </t>
    </r>
    <r>
      <rPr>
        <sz val="8"/>
        <rFont val="Wingdings"/>
        <charset val="2"/>
      </rPr>
      <t xml:space="preserve">q </t>
    </r>
    <r>
      <rPr>
        <sz val="8"/>
        <rFont val="Arial"/>
        <family val="2"/>
      </rPr>
      <t>The LPDs from Table 9.4.2-2 of ANSI/ASHRAE/IES Standard 90.1 is multiplied by the appropriate LPD Factor from Table 7.4.6.1C.</t>
    </r>
  </si>
  <si>
    <t>§7.4.6.3:  Lighting in any area within a building that is required to be continuously illuminated for reasons of building security or emergency egress does not exceed 0.1 W/ft2 (1 W/m2). Any additional egress and security are controlled by an automatic control device that turns off the additional lighting.</t>
  </si>
  <si>
    <t>§7.4.6.4: All exterior sign lighting including internally illuminated signs and lighting on externally illuminated signs comply with the requirements of 7.4.6.4.1 or 7.4.6.4.2.</t>
  </si>
  <si>
    <r>
      <rPr>
        <sz val="10"/>
        <rFont val="Wingdings"/>
        <charset val="2"/>
      </rPr>
      <t xml:space="preserve">q </t>
    </r>
    <r>
      <rPr>
        <sz val="8"/>
        <rFont val="Arial"/>
        <family val="2"/>
      </rPr>
      <t>Exceptions: 
   1. Sign lighting that is specifically required by a heath or life safety statute, ordinance or regulation.
   2. Signs in tunnels.</t>
    </r>
  </si>
  <si>
    <r>
      <t xml:space="preserve">§7.4.6.4.1. All signlighting that operates more than one hour per day during daylight hours includes controls to automatically reduce the input power to a maximum of 35% of full power for a period from one hour after sunset to one hour before sunrise.
   </t>
    </r>
    <r>
      <rPr>
        <sz val="8"/>
        <rFont val="Wingdings"/>
        <charset val="2"/>
      </rPr>
      <t xml:space="preserve">q </t>
    </r>
    <r>
      <rPr>
        <sz val="8"/>
        <rFont val="Arial"/>
        <family val="2"/>
      </rPr>
      <t xml:space="preserve">Exception: Sign lighting using metal halide, high-pressure sodium, induction, cold cathode, or neon lamps that include controls to automatically reduce the input power to a maximum of 70% of full power for a period from one hour after sunset to one hour before sunrise. </t>
    </r>
  </si>
  <si>
    <r>
      <t xml:space="preserve">§7.4.6.4.2 All other sign lighting includes the following: 
   </t>
    </r>
    <r>
      <rPr>
        <sz val="8"/>
        <rFont val="Wingdings"/>
        <charset val="2"/>
      </rPr>
      <t xml:space="preserve">q </t>
    </r>
    <r>
      <rPr>
        <sz val="8"/>
        <rFont val="Arial"/>
        <family val="2"/>
      </rPr>
      <t xml:space="preserve">a. Controls that automatically reduce the input power to a maximum of 70% of full power for a period from midnight or within one hour of the end of business operations, whichever is later, until 6:00 am or business opening, whichever is earlier. 
   </t>
    </r>
    <r>
      <rPr>
        <sz val="8"/>
        <rFont val="Wingdings"/>
        <charset val="2"/>
      </rPr>
      <t xml:space="preserve">q </t>
    </r>
    <r>
      <rPr>
        <sz val="8"/>
        <rFont val="Arial"/>
        <family val="2"/>
      </rPr>
      <t xml:space="preserve">b. Controls that automatically turn off during daylight hours. </t>
    </r>
  </si>
  <si>
    <r>
      <t xml:space="preserve">§7.4.6.5: This section supersedes Section 9.4.1.4 of ANSI/ASHRAE/IES Standard 90.1 for lighting serving uncovered parking areas. Outdoor luminainaire serving uncovered parking areas are controlled by the following:
   </t>
    </r>
    <r>
      <rPr>
        <sz val="9"/>
        <rFont val="Wingdings"/>
        <charset val="2"/>
      </rPr>
      <t>q</t>
    </r>
    <r>
      <rPr>
        <sz val="8"/>
        <rFont val="Wingdings"/>
        <charset val="2"/>
      </rPr>
      <t xml:space="preserve"> </t>
    </r>
    <r>
      <rPr>
        <sz val="8"/>
        <rFont val="Arial"/>
        <family val="2"/>
      </rPr>
      <t xml:space="preserve">a.  Luminaires are controlled by a device that automatically turns off the luminaire during daylight hours.
   </t>
    </r>
    <r>
      <rPr>
        <sz val="9"/>
        <rFont val="Wingdings"/>
        <charset val="2"/>
      </rPr>
      <t xml:space="preserve">q </t>
    </r>
    <r>
      <rPr>
        <sz val="8"/>
        <rFont val="Arial"/>
        <family val="2"/>
      </rPr>
      <t xml:space="preserve">b.  Luminaires are controlled by a timeclock or other control that automatically turns off the luminaire to a times schedule.
   </t>
    </r>
    <r>
      <rPr>
        <sz val="8"/>
        <rFont val="Wingdings"/>
        <charset val="2"/>
      </rPr>
      <t xml:space="preserve">q </t>
    </r>
    <r>
      <rPr>
        <sz val="8"/>
        <rFont val="Arial"/>
        <family val="2"/>
      </rPr>
      <t xml:space="preserve">c. Luminaires having a rated input wattage more than 50 W and where the bottom of the luminaire is mounted 24 ft ( 7.3 m) or less above the ground, the luminaire is controlled by one or more devices that automatically reduce lighting power of each luminaire by a minimum of 40% when there is no activity detected in the controlled zone for a period no longer than 15 minutes. No more than 1500 input watts of lighting power is controlled together.
   </t>
    </r>
    <r>
      <rPr>
        <sz val="8"/>
        <rFont val="Wingdings"/>
        <charset val="2"/>
      </rPr>
      <t xml:space="preserve">q </t>
    </r>
    <r>
      <rPr>
        <sz val="8"/>
        <rFont val="Arial"/>
        <family val="2"/>
      </rPr>
      <t>Exceptions to 7.4.6.5(c): 
         1. Lighting serving uncovered parking areas does not include lighting for outdoor sales, including vehicle sales lots.
         2. Lighting for covered vehicle entrances or exits from building or parking structures where required for safety, security, or eye adaption.</t>
    </r>
  </si>
  <si>
    <r>
      <t>§7.4.7.1:  All building projects complying with the Alternate Renewables Approach to Section 7.4.1.1.2 complies with the applicable equipment efficiency requirements in the normative Appendix B and the applicable ENERGY STAR</t>
    </r>
    <r>
      <rPr>
        <sz val="8"/>
        <rFont val="Calibri"/>
        <family val="2"/>
      </rPr>
      <t>®</t>
    </r>
    <r>
      <rPr>
        <sz val="8"/>
        <rFont val="Arial"/>
        <family val="2"/>
      </rPr>
      <t xml:space="preserve"> requirements in Section 7.4.7.3.2.</t>
    </r>
  </si>
  <si>
    <r>
      <t>§7.4.7.2:  Supermarkets with a floor area of 25,000 ft</t>
    </r>
    <r>
      <rPr>
        <vertAlign val="superscript"/>
        <sz val="8"/>
        <rFont val="Arial"/>
        <family val="2"/>
      </rPr>
      <t>2</t>
    </r>
    <r>
      <rPr>
        <sz val="8"/>
        <rFont val="Arial"/>
        <family val="2"/>
      </rPr>
      <t xml:space="preserve"> (2500 m</t>
    </r>
    <r>
      <rPr>
        <vertAlign val="superscript"/>
        <sz val="8"/>
        <rFont val="Arial"/>
        <family val="2"/>
      </rPr>
      <t>2</t>
    </r>
    <r>
      <rPr>
        <sz val="8"/>
        <rFont val="Arial"/>
        <family val="2"/>
      </rPr>
      <t xml:space="preserve">) or greater recover waste heat from the condenser heat rejection on permanently installed refrigeration equipment meeting </t>
    </r>
    <r>
      <rPr>
        <i/>
        <sz val="8"/>
        <rFont val="Arial"/>
        <family val="2"/>
      </rPr>
      <t>one</t>
    </r>
    <r>
      <rPr>
        <sz val="8"/>
        <rFont val="Arial"/>
        <family val="2"/>
      </rPr>
      <t xml:space="preserve"> of the following criteria:
</t>
    </r>
    <r>
      <rPr>
        <sz val="9"/>
        <rFont val="Wingdings"/>
        <charset val="2"/>
      </rPr>
      <t xml:space="preserve">q </t>
    </r>
    <r>
      <rPr>
        <sz val="8"/>
        <rFont val="Arial"/>
        <family val="2"/>
      </rPr>
      <t xml:space="preserve">1. 25% of the refrigeration system full load total heat rejection.
</t>
    </r>
    <r>
      <rPr>
        <sz val="9"/>
        <rFont val="Wingdings"/>
        <charset val="2"/>
      </rPr>
      <t xml:space="preserve">q </t>
    </r>
    <r>
      <rPr>
        <sz val="8"/>
        <rFont val="Arial"/>
        <family val="2"/>
      </rPr>
      <t>2. 80% of the space heat, service water heating and dehumidification reheat.</t>
    </r>
  </si>
  <si>
    <r>
      <t xml:space="preserve">§7.4.7.3.1:  The following equipment within the scope of the applicable Energy Star program complies with the relevant criteria required to achieve the Energy Star label, if installed prior to the issuance of the certificate of occupancy (see Section 7.4.7.3.1 a–f for a complete equipment list):
</t>
    </r>
    <r>
      <rPr>
        <sz val="9"/>
        <rFont val="Wingdings"/>
        <charset val="2"/>
      </rPr>
      <t xml:space="preserve">q </t>
    </r>
    <r>
      <rPr>
        <sz val="8"/>
        <rFont val="Arial"/>
        <family val="2"/>
      </rPr>
      <t xml:space="preserve">a. Appliances
</t>
    </r>
    <r>
      <rPr>
        <sz val="9"/>
        <rFont val="Wingdings"/>
        <charset val="2"/>
      </rPr>
      <t>q</t>
    </r>
    <r>
      <rPr>
        <sz val="8"/>
        <rFont val="Arial"/>
        <family val="2"/>
      </rPr>
      <t xml:space="preserve">    b. Heating and cooling equipment
</t>
    </r>
    <r>
      <rPr>
        <sz val="9"/>
        <rFont val="Wingdings"/>
        <charset val="2"/>
      </rPr>
      <t xml:space="preserve">q </t>
    </r>
    <r>
      <rPr>
        <sz val="8"/>
        <rFont val="Arial"/>
        <family val="2"/>
      </rPr>
      <t xml:space="preserve">c. Electronics
</t>
    </r>
    <r>
      <rPr>
        <sz val="9"/>
        <rFont val="Wingdings"/>
        <charset val="2"/>
      </rPr>
      <t>q</t>
    </r>
    <r>
      <rPr>
        <sz val="8"/>
        <rFont val="Arial"/>
        <family val="2"/>
      </rPr>
      <t xml:space="preserve">    d. Office equipment
</t>
    </r>
    <r>
      <rPr>
        <sz val="9"/>
        <rFont val="Wingdings"/>
        <charset val="2"/>
      </rPr>
      <t>q</t>
    </r>
    <r>
      <rPr>
        <sz val="8"/>
        <rFont val="Arial"/>
        <family val="2"/>
      </rPr>
      <t xml:space="preserve">    e. Lighting
</t>
    </r>
    <r>
      <rPr>
        <sz val="9"/>
        <rFont val="Wingdings"/>
        <charset val="2"/>
      </rPr>
      <t xml:space="preserve">q </t>
    </r>
    <r>
      <rPr>
        <sz val="8"/>
        <rFont val="Arial"/>
        <family val="2"/>
      </rPr>
      <t>f. Commercial food service equipment</t>
    </r>
    <r>
      <rPr>
        <strike/>
        <sz val="9"/>
        <rFont val="Cambria"/>
        <family val="1"/>
      </rPr>
      <t/>
    </r>
  </si>
  <si>
    <r>
      <rPr>
        <sz val="10"/>
        <rFont val="Wingdings"/>
        <charset val="2"/>
      </rPr>
      <t xml:space="preserve">q </t>
    </r>
    <r>
      <rPr>
        <sz val="8"/>
        <rFont val="Arial"/>
        <family val="2"/>
      </rPr>
      <t>Exception:  Products with minimum efficiencies addressed in the Energy Policy Act (EPAct) and the Energy Independence and Security Act (EISA), if the project complies with Section 7.4.1.1.2.</t>
    </r>
  </si>
  <si>
    <r>
      <t xml:space="preserve">§7.4.7.3.2:  For all building projects complying with the alternative Renewables Approach in Section 7.4.1.1.2, the following equipment within the scope of the applicable ENERGY STAR program complies with the equivalent criteria required to achieve the ENERGY STAR label if installed prior to the issurance of the certificate of occupancy. For those products listed below that arte also contained in Normative Appendix B, the installed equipment complies by meeting or exceeding the requirements in this section and in normative appendix B (see Section 7.4.7.3.2 a–f for a complete equipment list).
</t>
    </r>
    <r>
      <rPr>
        <sz val="9"/>
        <rFont val="Wingdings"/>
        <charset val="2"/>
      </rPr>
      <t xml:space="preserve">q </t>
    </r>
    <r>
      <rPr>
        <sz val="8"/>
        <rFont val="Arial"/>
        <family val="2"/>
      </rPr>
      <t xml:space="preserve">a. Appliances
</t>
    </r>
    <r>
      <rPr>
        <sz val="9"/>
        <rFont val="Wingdings"/>
        <charset val="2"/>
      </rPr>
      <t>q</t>
    </r>
    <r>
      <rPr>
        <sz val="8"/>
        <rFont val="Arial"/>
        <family val="2"/>
      </rPr>
      <t xml:space="preserve">    b. Heating and cooling equipment
</t>
    </r>
    <r>
      <rPr>
        <sz val="9"/>
        <rFont val="Wingdings"/>
        <charset val="2"/>
      </rPr>
      <t>q</t>
    </r>
    <r>
      <rPr>
        <sz val="8"/>
        <rFont val="Arial"/>
        <family val="2"/>
      </rPr>
      <t xml:space="preserve">    c. Water heaters
</t>
    </r>
    <r>
      <rPr>
        <sz val="9"/>
        <rFont val="Wingdings"/>
        <charset val="2"/>
      </rPr>
      <t>q</t>
    </r>
    <r>
      <rPr>
        <sz val="8"/>
        <rFont val="Arial"/>
        <family val="2"/>
      </rPr>
      <t xml:space="preserve">    d. Lighting
</t>
    </r>
    <r>
      <rPr>
        <sz val="9"/>
        <rFont val="Wingdings"/>
        <charset val="2"/>
      </rPr>
      <t xml:space="preserve">q </t>
    </r>
    <r>
      <rPr>
        <sz val="8"/>
        <rFont val="Arial"/>
        <family val="2"/>
      </rPr>
      <t xml:space="preserve">e. Commercial food service equipment
</t>
    </r>
    <r>
      <rPr>
        <sz val="9"/>
        <rFont val="Wingdings"/>
        <charset val="2"/>
      </rPr>
      <t>q</t>
    </r>
    <r>
      <rPr>
        <sz val="8"/>
        <rFont val="Arial"/>
        <family val="2"/>
      </rPr>
      <t xml:space="preserve">    f. Other products</t>
    </r>
  </si>
  <si>
    <t>§7.4.1:  When a requirement is provided below, it supersedes the requirement in ANSI/ASHRAE/IES Standard 90.1.  For all other criteria, the building project complies with the requirements of ANSI/ASHRAE/IES Standard 90.1.</t>
  </si>
  <si>
    <t xml:space="preserve">§7.4.2.2: Single-rafter roofs comply with the requirements in Table A-1 in Normative appendix A and supersede the requirements in Section A2.4.2.4 of ANSI/ASHRAE/IES Standard 90.1 (Section A2.4.2.4 and Table A2.4.2 do not apply).          </t>
  </si>
  <si>
    <t>§7.4.2.6:  For SHGC compliance, the methodology in exception (b) to Section 5.5.4.4.1 of ANSI/ASHRAE/IES Standard 90.1 were applied (provided that the SHGC multipliers in Table 7.4.2.6 are used).  This requirement supersedes the requirement in Table 5.5.4.4.1 of ANSI/ASHRAE/IES Standard 90.1. Table 5.5.4.4.1 of ANSI/ASHRAE/IES Standard 90.1 was not applied.</t>
  </si>
  <si>
    <r>
      <t xml:space="preserve">Exceptions 7.4.2.8:
  </t>
    </r>
    <r>
      <rPr>
        <sz val="9"/>
        <rFont val="Wingdings"/>
        <charset val="2"/>
      </rPr>
      <t xml:space="preserve">q </t>
    </r>
    <r>
      <rPr>
        <sz val="8"/>
        <rFont val="Arial"/>
        <family val="2"/>
      </rPr>
      <t>1. Vertical fenestration that complies with the exception to Section 5.5.4.4.1 (c) of ANSI/ASHRAE/IES</t>
    </r>
    <r>
      <rPr>
        <sz val="8"/>
        <rFont val="Arial"/>
        <family val="2"/>
      </rPr>
      <t xml:space="preserve"> Standard 90.1. 
  </t>
    </r>
    <r>
      <rPr>
        <sz val="9"/>
        <rFont val="Wingdings"/>
        <charset val="2"/>
      </rPr>
      <t xml:space="preserve">q </t>
    </r>
    <r>
      <rPr>
        <sz val="8"/>
        <rFont val="Arial"/>
        <family val="2"/>
      </rPr>
      <t xml:space="preserve">2.  Buildings with shade on 75% of the west- and east-oriented vertical fenestration areas from permanent projections, existing buildings, existing permanent infrastructure, or topography at 9 a.m. and 3 p.m. on the summer solstice (June 21 in the northern hemisphere). 
   </t>
    </r>
    <r>
      <rPr>
        <sz val="8"/>
        <rFont val="Wingdings"/>
        <charset val="2"/>
      </rPr>
      <t>q</t>
    </r>
    <r>
      <rPr>
        <sz val="8"/>
        <rFont val="Webdings"/>
        <family val="1"/>
        <charset val="2"/>
      </rPr>
      <t xml:space="preserve">  </t>
    </r>
    <r>
      <rPr>
        <sz val="8"/>
        <rFont val="Arial"/>
        <family val="2"/>
      </rPr>
      <t xml:space="preserve">3.  Alterations and additions with no increase in vertical fenestration area.
   </t>
    </r>
    <r>
      <rPr>
        <sz val="8"/>
        <rFont val="Wingdings"/>
        <charset val="2"/>
      </rPr>
      <t>q</t>
    </r>
    <r>
      <rPr>
        <sz val="8"/>
        <rFont val="Arial"/>
        <family val="2"/>
      </rPr>
      <t xml:space="preserve">    4. Buildings where the west-oriented and east-oriented vertical fenestration areas do not exceed 20% of the gross wall area for each of those facades and the SHGC on those facades is not greater than 90% of the criteria in Section 7.4.2.1. 
   </t>
    </r>
    <r>
      <rPr>
        <sz val="8"/>
        <rFont val="Wingdings"/>
        <charset val="2"/>
      </rPr>
      <t xml:space="preserve">q </t>
    </r>
    <r>
      <rPr>
        <sz val="8"/>
        <rFont val="Arial"/>
        <family val="2"/>
      </rPr>
      <t>5. Buildings in Climate Zone 8.</t>
    </r>
  </si>
  <si>
    <r>
      <t>§7.4.3:  The heating, ventilating, and air conditioning complies with Section 6 of ANSI/ASHRAE/IES</t>
    </r>
    <r>
      <rPr>
        <sz val="8"/>
        <rFont val="Arial"/>
        <family val="2"/>
      </rPr>
      <t>Standard 90.1 with the following modifications and additions.</t>
    </r>
  </si>
  <si>
    <r>
      <t>§7.4.3.3:  Systems have economizers meeting the requirements in Section 6.5.1 of ANSI/ASHRAE/IES</t>
    </r>
    <r>
      <rPr>
        <sz val="8"/>
        <rFont val="Arial"/>
        <family val="2"/>
      </rPr>
      <t xml:space="preserve"> 90.1 except as modified by the following:
a. The minimum size requirement for economizers for comfort cooling and for computer rooms are defined in Table 7.4.3.3 and supersede the requirements in Table 6.5.1 of ANSI/ASHRAE/IES Standard 90.1 as defined in Tables 6.5.1-1 and 6.5.1-2.
b. Rooftop units with a capacity of less than 54,000 Btu/h (16 kW) have two stages of capacity control, with the first stage controlling the economizer and the second stage controlling mechanical cooling. Units with a capacity equal to or greater than 54,000 Btu/h (16 kW) comply with staging requirements defined in ANSI/ASHRAE.IES Standard 90.1 Section 6.5.3.1.
c. For systems that control to a fixed leaving air temperature, the system is capable of resetting the supply air temperature up at least 5 degrees F ( 3 degrees C) during economizer operation.</t>
    </r>
  </si>
  <si>
    <r>
      <t xml:space="preserve">§7.4.3.4: </t>
    </r>
    <r>
      <rPr>
        <sz val="8"/>
        <rFont val="Arial"/>
        <family val="2"/>
      </rPr>
      <t xml:space="preserve">The exceptions to Section 6.5.2.1 of ANSI/ASHRAE/IES Standard 90.1 is modified as follows:
</t>
    </r>
    <r>
      <rPr>
        <sz val="8"/>
        <rFont val="Wingdings"/>
        <charset val="2"/>
      </rPr>
      <t xml:space="preserve">q </t>
    </r>
    <r>
      <rPr>
        <sz val="8"/>
        <rFont val="Arial"/>
        <family val="2"/>
      </rPr>
      <t xml:space="preserve">a. Exception (1) is not used.
</t>
    </r>
    <r>
      <rPr>
        <sz val="8"/>
        <rFont val="Wingdings"/>
        <charset val="2"/>
      </rPr>
      <t xml:space="preserve">q </t>
    </r>
    <r>
      <rPr>
        <sz val="8"/>
        <rFont val="Arial"/>
        <family val="2"/>
      </rPr>
      <t>b. Exception (2)(a)(2) is replaced by the following text: "the design outdoor airflow rate for the zone"</t>
    </r>
  </si>
  <si>
    <r>
      <t>§7.4.3.5.1:  Systems have fan power limitations 10% below limitations specified in Table 6.5.3.1-1.1A of ANSI/ASHRAE/IES</t>
    </r>
    <r>
      <rPr>
        <sz val="8"/>
        <rFont val="Arial"/>
        <family val="2"/>
      </rPr>
      <t xml:space="preserve"> Standard 90.1. This requirement supersedes the requirement in Section 6.5.3.1 and Table 6.5.3.1.1</t>
    </r>
    <r>
      <rPr>
        <strike/>
        <sz val="8"/>
        <rFont val="Arial"/>
        <family val="2"/>
      </rPr>
      <t>A</t>
    </r>
    <r>
      <rPr>
        <sz val="8"/>
        <rFont val="Arial"/>
        <family val="2"/>
      </rPr>
      <t xml:space="preserve"> of ANSI/ASHRAE/IES</t>
    </r>
    <r>
      <rPr>
        <sz val="8"/>
        <rFont val="Arial"/>
        <family val="2"/>
      </rPr>
      <t xml:space="preserve"> Standard 90.1. All exceptions in Section 6.5.3.1 of ANSI/ASHRAE/IES</t>
    </r>
    <r>
      <rPr>
        <sz val="8"/>
        <rFont val="Arial"/>
        <family val="2"/>
      </rPr>
      <t xml:space="preserve"> Standard 90.1 apply.</t>
    </r>
  </si>
  <si>
    <r>
      <t>§7.4.4.1:  All building projects complying with the Alternate Renewables approach in Section 7.4.1.1.2 comply with the applicable equipment efficiency requirements in Table B-9 in Normative Appendix B and the applicable ENERGY STAR</t>
    </r>
    <r>
      <rPr>
        <sz val="8"/>
        <rFont val="Calibri"/>
        <family val="2"/>
      </rPr>
      <t>® requirements in Section 7.4.7.3.2.</t>
    </r>
    <r>
      <rPr>
        <sz val="8"/>
        <rFont val="Arial"/>
        <family val="2"/>
      </rPr>
      <t xml:space="preserve">  These requirements supersede the requirements in Table 7.8 of ANSI/ASHRAE/IES</t>
    </r>
    <r>
      <rPr>
        <sz val="8"/>
        <rFont val="Arial"/>
        <family val="2"/>
      </rPr>
      <t xml:space="preserve"> Standard 90.1.</t>
    </r>
  </si>
  <si>
    <r>
      <t>§7.4.4:  The service water heating complies with Section 7 of ANSI/ASHRAE/IES</t>
    </r>
    <r>
      <rPr>
        <sz val="8"/>
        <rFont val="Arial"/>
        <family val="2"/>
      </rPr>
      <t xml:space="preserve"> Standard 90.1 with the following modifications and additions.</t>
    </r>
  </si>
  <si>
    <r>
      <t>§7.4.6:  The lighting complies with Section 9 of ANSI/ASHRAE/IES</t>
    </r>
    <r>
      <rPr>
        <sz val="8"/>
        <rFont val="Arial"/>
        <family val="2"/>
      </rPr>
      <t xml:space="preserve"> Standard 90.1 as modified by Addendum I and  the following modifications and additions.</t>
    </r>
  </si>
  <si>
    <r>
      <t>§7.4.8:  The Energy Cost Budget option in Section 11 of ANSI/ASHRAE/IES</t>
    </r>
    <r>
      <rPr>
        <sz val="8"/>
        <rFont val="Arial"/>
        <family val="2"/>
      </rPr>
      <t xml:space="preserve"> Standard 90.1 was not used.</t>
    </r>
  </si>
  <si>
    <t>§7.3.2: Building project design shows allocated space and pathways for future installation of on-site renewable energy systems and associates infratstructure that provide the annual energy production equivalent of not less than  6.0 KBtu/ft2 (20 kWh/m2) of energy for single story-buildings, and 10.0 KBtu/ft²/year (32 kWh/m²/year) for multi-story buildings, for each unit (ft² or m²) of gross roof area.</t>
  </si>
  <si>
    <r>
      <rPr>
        <sz val="10"/>
        <rFont val="Wingdings"/>
        <charset val="2"/>
      </rPr>
      <t xml:space="preserve">q </t>
    </r>
    <r>
      <rPr>
        <sz val="8"/>
        <rFont val="Arial"/>
        <family val="2"/>
      </rPr>
      <t>Exception:  The building demonstrates compliance with both of the following and is not required to have an on-site renewable energy system:
1. An annual daily average incident solar radiation available to a flat plate collector oriented due south at an angle from horizontal equal to the latitude of the collector location of less than 1.2 kBtuh/ft²·day (4.0 kW/m</t>
    </r>
    <r>
      <rPr>
        <vertAlign val="superscript"/>
        <sz val="8"/>
        <rFont val="Arial"/>
        <family val="2"/>
      </rPr>
      <t>2</t>
    </r>
    <r>
      <rPr>
        <sz val="8"/>
        <rFont val="Arial"/>
        <family val="2"/>
      </rPr>
      <t>·day), accounting for existing buildings, permanent infrastructure that is not part of the building project, topography, and trees.
2. Building projects that comply with Section 7.4.1.1.</t>
    </r>
  </si>
  <si>
    <t>§7.3.3.1:  All building measurement devices have been configured to automatically communicate energy data to the data acquisition system.</t>
  </si>
  <si>
    <r>
      <rPr>
        <sz val="10"/>
        <rFont val="Wingdings"/>
        <charset val="2"/>
      </rPr>
      <t xml:space="preserve">q </t>
    </r>
    <r>
      <rPr>
        <sz val="8"/>
        <rFont val="Arial"/>
        <family val="2"/>
      </rPr>
      <t>Exception:  Portions of buildings used as residential.</t>
    </r>
  </si>
  <si>
    <t>§7.5.1:  General Comprehensive Performance Requirements</t>
  </si>
  <si>
    <t>Notes (not printed)</t>
  </si>
  <si>
    <t>Performance Option Used</t>
  </si>
  <si>
    <t>Performance Option B</t>
  </si>
  <si>
    <t>Energy Analysis Softare Used</t>
  </si>
  <si>
    <t>Weather File Used</t>
  </si>
  <si>
    <t>Building Project Site Energy Consumption and Type</t>
  </si>
  <si>
    <t>Proposed Building Design</t>
  </si>
  <si>
    <t>Baseline Building Design</t>
  </si>
  <si>
    <t>Energy Source</t>
  </si>
  <si>
    <r>
      <t>CO</t>
    </r>
    <r>
      <rPr>
        <vertAlign val="subscript"/>
        <sz val="9"/>
        <rFont val="Arial"/>
        <family val="2"/>
      </rPr>
      <t>2</t>
    </r>
    <r>
      <rPr>
        <sz val="9"/>
        <rFont val="Arial"/>
        <family val="2"/>
      </rPr>
      <t>e Factor
lb/kWh</t>
    </r>
  </si>
  <si>
    <t>Energy Consumed (kBtu/yr)</t>
  </si>
  <si>
    <t>Energy Cost
($/yr)</t>
  </si>
  <si>
    <t>Energy Rate
($/kBtu)</t>
  </si>
  <si>
    <r>
      <t>CO</t>
    </r>
    <r>
      <rPr>
        <vertAlign val="subscript"/>
        <sz val="9"/>
        <rFont val="Arial"/>
        <family val="2"/>
      </rPr>
      <t>2</t>
    </r>
    <r>
      <rPr>
        <sz val="9"/>
        <rFont val="Arial"/>
        <family val="2"/>
      </rPr>
      <t>e
(lb/yr)</t>
    </r>
  </si>
  <si>
    <t>Grid delivered electricity</t>
  </si>
  <si>
    <t>LPG or Propane</t>
  </si>
  <si>
    <t>Fuel Oil (residual)</t>
  </si>
  <si>
    <t>Fuel Oil (distillate)</t>
  </si>
  <si>
    <t>Coal</t>
  </si>
  <si>
    <t>Gasoline</t>
  </si>
  <si>
    <t>Natural Gas</t>
  </si>
  <si>
    <t>District Chilled Water</t>
  </si>
  <si>
    <t>District Steam</t>
  </si>
  <si>
    <t>District Hot Water</t>
  </si>
  <si>
    <t>Other unspecified</t>
  </si>
  <si>
    <t xml:space="preserve">Subtotal </t>
  </si>
  <si>
    <t>§7.5.2:  Performance Option A</t>
  </si>
  <si>
    <t>Required Energy Cost and CO2e Percent Reductions by Building Type, Table 7.5.2A:</t>
  </si>
  <si>
    <t>PR</t>
  </si>
  <si>
    <t>Area</t>
  </si>
  <si>
    <t>Apartments</t>
  </si>
  <si>
    <r>
      <t>ft</t>
    </r>
    <r>
      <rPr>
        <vertAlign val="superscript"/>
        <sz val="9"/>
        <rFont val="Arial"/>
        <family val="2"/>
      </rPr>
      <t>2</t>
    </r>
  </si>
  <si>
    <t>Resturants</t>
  </si>
  <si>
    <t>Lodging</t>
  </si>
  <si>
    <t>Semiheated Warehouse</t>
  </si>
  <si>
    <t>Other</t>
  </si>
  <si>
    <t xml:space="preserve">Total </t>
  </si>
  <si>
    <r>
      <t>ft</t>
    </r>
    <r>
      <rPr>
        <i/>
        <vertAlign val="superscript"/>
        <sz val="9"/>
        <rFont val="Arial"/>
        <family val="2"/>
      </rPr>
      <t>2</t>
    </r>
  </si>
  <si>
    <t>Performance Option A On-site Renewable Energy</t>
  </si>
  <si>
    <t>What is the total annual production of on-site renewable energy?</t>
  </si>
  <si>
    <t>kBtu</t>
  </si>
  <si>
    <t>Is the proposed building a net exporter of energy during any month of the year?</t>
  </si>
  <si>
    <t>yes</t>
  </si>
  <si>
    <t>What is the wholesale utility rate?</t>
  </si>
  <si>
    <t>$/kBtu</t>
  </si>
  <si>
    <t>Net Energy Export Per Month (kBtu)</t>
  </si>
  <si>
    <t>January</t>
  </si>
  <si>
    <t>April</t>
  </si>
  <si>
    <t>July</t>
  </si>
  <si>
    <t>October</t>
  </si>
  <si>
    <t>February</t>
  </si>
  <si>
    <t>May</t>
  </si>
  <si>
    <t>August</t>
  </si>
  <si>
    <t>November</t>
  </si>
  <si>
    <t>March</t>
  </si>
  <si>
    <t>June</t>
  </si>
  <si>
    <t>September</t>
  </si>
  <si>
    <t>December</t>
  </si>
  <si>
    <t>Performance Option A Energy Summary</t>
  </si>
  <si>
    <t>On-site Renewable Energy Production</t>
  </si>
  <si>
    <t>Performance Option A Results</t>
  </si>
  <si>
    <t>Percent Reduction Required</t>
  </si>
  <si>
    <t>%</t>
  </si>
  <si>
    <t>Percent Improvement, Energy Cost</t>
  </si>
  <si>
    <r>
      <t>Percent Improvement, CO</t>
    </r>
    <r>
      <rPr>
        <vertAlign val="subscript"/>
        <sz val="9"/>
        <rFont val="Arial"/>
        <family val="2"/>
      </rPr>
      <t>2</t>
    </r>
    <r>
      <rPr>
        <sz val="9"/>
        <rFont val="Arial"/>
        <family val="2"/>
      </rPr>
      <t>e</t>
    </r>
  </si>
  <si>
    <t>§7.5.3:  Performance Option B</t>
  </si>
  <si>
    <t>Performance Option B Baseline Building On-site Renewable Inputs</t>
  </si>
  <si>
    <t>Number of foors</t>
  </si>
  <si>
    <t>Total roof area (excluding vegitative roof area, roof decks, and mechanical equipment area)</t>
  </si>
  <si>
    <t>Performance Option B Energy Summary</t>
  </si>
  <si>
    <t>Performance Option B Results</t>
  </si>
  <si>
    <t>The proposed and baseline buildings comply with the mandatory requirements of ANSI/ASHRAE/USGBC/IES Standard 189.1-2014 and meet the Performance Option requirements.  Individual certifying authenticity of the data provided in this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</si>
</sst>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164" formatCode="0.000"/>
    <numFmt numFmtId="165" formatCode="&quot;$&quot;#,##0"/>
    <numFmt numFmtId="166" formatCode="&quot;$&quot;#,##0.000;\(&quot;$&quot;#,##0.000\);&quot;&quot;"/>
    <numFmt numFmtId="167" formatCode="#,##0;\-#,##0;&quot;&quot;"/>
    <numFmt numFmtId="168" formatCode="&quot;$&quot;#,##0.000"/>
    <numFmt numFmtId="169" formatCode="0.0%"/>
    <numFmt numFmtId="170" formatCode="#,##0;\-#,##0;0"/>
    <numFmt numFmtId="171" formatCode="0.0"/>
  </numFmts>
  <fonts count="44" x14ac:knownFonts="1">
    <font>
      <sz val="11"/>
      <color theme="1"/>
      <name val="Calibri"/>
      <family val="2"/>
      <scheme val="minor"/>
    </font>
    <font>
      <sz val="8"/>
      <color theme="1"/>
      <name val="Arial"/>
      <family val="2"/>
    </font>
    <font>
      <b/>
      <sz val="8"/>
      <color rgb="FF000000"/>
      <name val="Arial"/>
      <family val="2"/>
    </font>
    <font>
      <b/>
      <sz val="10"/>
      <color theme="1"/>
      <name val="Arial"/>
      <family val="2"/>
    </font>
    <font>
      <b/>
      <sz val="9"/>
      <color theme="1"/>
      <name val="Arial"/>
      <family val="2"/>
    </font>
    <font>
      <sz val="9"/>
      <color rgb="FF000000"/>
      <name val="Arial"/>
      <family val="2"/>
    </font>
    <font>
      <sz val="9"/>
      <color theme="1"/>
      <name val="Arial"/>
      <family val="2"/>
    </font>
    <font>
      <i/>
      <sz val="8"/>
      <color theme="1"/>
      <name val="Arial"/>
      <family val="2"/>
    </font>
    <font>
      <b/>
      <sz val="14"/>
      <color rgb="FFFFFFFF"/>
      <name val="Arial"/>
      <family val="2"/>
    </font>
    <font>
      <b/>
      <sz val="14"/>
      <color indexed="9"/>
      <name val="Arial"/>
      <family val="2"/>
    </font>
    <font>
      <u/>
      <sz val="9"/>
      <color theme="1"/>
      <name val="Arial"/>
      <family val="2"/>
    </font>
    <font>
      <i/>
      <sz val="9"/>
      <color rgb="FF000000"/>
      <name val="Arial"/>
      <family val="2"/>
    </font>
    <font>
      <i/>
      <sz val="9"/>
      <color theme="1"/>
      <name val="Arial"/>
      <family val="2"/>
    </font>
    <font>
      <sz val="8"/>
      <name val="Arial"/>
      <family val="2"/>
    </font>
    <font>
      <sz val="8"/>
      <color rgb="FFFF0000"/>
      <name val="Wingdings"/>
      <charset val="2"/>
    </font>
    <font>
      <strike/>
      <sz val="8"/>
      <name val="Arial"/>
      <family val="2"/>
    </font>
    <font>
      <strike/>
      <sz val="9"/>
      <name val="Cambria"/>
      <family val="1"/>
    </font>
    <font>
      <b/>
      <sz val="14"/>
      <name val="Arial"/>
      <family val="2"/>
    </font>
    <font>
      <sz val="11"/>
      <name val="Calibri"/>
      <family val="2"/>
      <scheme val="minor"/>
    </font>
    <font>
      <sz val="9"/>
      <name val="Arial"/>
      <family val="2"/>
    </font>
    <font>
      <sz val="9"/>
      <name val="Calibri"/>
      <family val="2"/>
      <scheme val="minor"/>
    </font>
    <font>
      <b/>
      <sz val="10"/>
      <name val="Arial"/>
      <family val="2"/>
    </font>
    <font>
      <b/>
      <sz val="8"/>
      <name val="Arial"/>
      <family val="2"/>
    </font>
    <font>
      <b/>
      <sz val="9"/>
      <name val="Arial"/>
      <family val="2"/>
    </font>
    <font>
      <b/>
      <sz val="11"/>
      <name val="Calibri"/>
      <family val="2"/>
      <scheme val="minor"/>
    </font>
    <font>
      <sz val="11"/>
      <name val="Wingdings"/>
      <charset val="2"/>
    </font>
    <font>
      <vertAlign val="superscript"/>
      <sz val="8"/>
      <name val="Arial"/>
      <family val="2"/>
    </font>
    <font>
      <sz val="10"/>
      <name val="Wingdings"/>
      <charset val="2"/>
    </font>
    <font>
      <sz val="8"/>
      <name val="Wingdings"/>
      <charset val="2"/>
    </font>
    <font>
      <sz val="9"/>
      <name val="Wingdings"/>
      <charset val="2"/>
    </font>
    <font>
      <sz val="8"/>
      <name val="Webdings"/>
      <family val="1"/>
      <charset val="2"/>
    </font>
    <font>
      <sz val="8"/>
      <name val="Calibri"/>
      <family val="2"/>
    </font>
    <font>
      <i/>
      <sz val="8"/>
      <name val="Arial"/>
      <family val="2"/>
    </font>
    <font>
      <sz val="11"/>
      <color rgb="FF3F3F76"/>
      <name val="Calibri"/>
      <family val="2"/>
      <scheme val="minor"/>
    </font>
    <font>
      <b/>
      <sz val="11"/>
      <color rgb="FFFA7D00"/>
      <name val="Calibri"/>
      <family val="2"/>
      <scheme val="minor"/>
    </font>
    <font>
      <sz val="11"/>
      <color theme="1"/>
      <name val="Arial"/>
      <family val="2"/>
    </font>
    <font>
      <b/>
      <sz val="11"/>
      <color theme="1"/>
      <name val="Arial"/>
      <family val="2"/>
    </font>
    <font>
      <sz val="10"/>
      <color theme="1"/>
      <name val="Arial"/>
      <family val="2"/>
    </font>
    <font>
      <sz val="11"/>
      <name val="Arial"/>
      <family val="2"/>
    </font>
    <font>
      <b/>
      <i/>
      <sz val="9"/>
      <name val="Arial"/>
      <family val="2"/>
    </font>
    <font>
      <vertAlign val="subscript"/>
      <sz val="9"/>
      <name val="Arial"/>
      <family val="2"/>
    </font>
    <font>
      <i/>
      <sz val="9"/>
      <name val="Arial"/>
      <family val="2"/>
    </font>
    <font>
      <vertAlign val="superscript"/>
      <sz val="9"/>
      <name val="Arial"/>
      <family val="2"/>
    </font>
    <font>
      <i/>
      <vertAlign val="superscript"/>
      <sz val="9"/>
      <name val="Arial"/>
      <family val="2"/>
    </font>
  </fonts>
  <fills count="8">
    <fill>
      <patternFill patternType="none"/>
    </fill>
    <fill>
      <patternFill patternType="gray125"/>
    </fill>
    <fill>
      <patternFill patternType="solid">
        <fgColor rgb="FF000000"/>
        <bgColor indexed="64"/>
      </patternFill>
    </fill>
    <fill>
      <patternFill patternType="solid">
        <fgColor indexed="8"/>
        <bgColor indexed="64"/>
      </patternFill>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rgb="FF7F7F7F"/>
      </left>
      <right/>
      <top style="thin">
        <color indexed="64"/>
      </top>
      <bottom style="hair">
        <color indexed="64"/>
      </bottom>
      <diagonal/>
    </border>
    <border>
      <left/>
      <right style="hair">
        <color rgb="FF7F7F7F"/>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rgb="FF7F7F7F"/>
      </bottom>
      <diagonal/>
    </border>
    <border>
      <left style="hair">
        <color indexed="64"/>
      </left>
      <right style="hair">
        <color indexed="64"/>
      </right>
      <top style="hair">
        <color indexed="64"/>
      </top>
      <bottom style="thin">
        <color rgb="FF7F7F7F"/>
      </bottom>
      <diagonal/>
    </border>
    <border>
      <left style="hair">
        <color indexed="64"/>
      </left>
      <right style="thin">
        <color indexed="64"/>
      </right>
      <top style="hair">
        <color indexed="64"/>
      </top>
      <bottom style="thin">
        <color rgb="FF7F7F7F"/>
      </bottom>
      <diagonal/>
    </border>
  </borders>
  <cellStyleXfs count="3">
    <xf numFmtId="0" fontId="0" fillId="0" borderId="0"/>
    <xf numFmtId="0" fontId="33" fillId="4" borderId="40" applyNumberFormat="0" applyAlignment="0" applyProtection="0"/>
    <xf numFmtId="0" fontId="34" fillId="5" borderId="40" applyNumberFormat="0" applyAlignment="0" applyProtection="0"/>
  </cellStyleXfs>
  <cellXfs count="359">
    <xf numFmtId="0" fontId="0" fillId="0" borderId="0" xfId="0"/>
    <xf numFmtId="0" fontId="2" fillId="0" borderId="5" xfId="0" applyFont="1" applyFill="1" applyBorder="1" applyAlignment="1">
      <alignment horizontal="center" textRotation="90" wrapText="1"/>
    </xf>
    <xf numFmtId="0" fontId="1" fillId="0" borderId="0" xfId="0" applyFont="1" applyFill="1" applyBorder="1" applyAlignment="1">
      <alignment vertical="top" wrapText="1"/>
    </xf>
    <xf numFmtId="0" fontId="5" fillId="0" borderId="1" xfId="0" applyFont="1" applyBorder="1" applyAlignment="1">
      <alignment wrapText="1"/>
    </xf>
    <xf numFmtId="0" fontId="6" fillId="0" borderId="25" xfId="0" applyFont="1" applyFill="1" applyBorder="1" applyAlignment="1">
      <alignment wrapText="1"/>
    </xf>
    <xf numFmtId="0" fontId="6" fillId="0" borderId="2" xfId="0" applyFont="1" applyFill="1" applyBorder="1" applyAlignment="1">
      <alignment wrapText="1"/>
    </xf>
    <xf numFmtId="0" fontId="5" fillId="0" borderId="4" xfId="0" applyFont="1" applyBorder="1" applyAlignment="1">
      <alignment horizontal="right" wrapText="1"/>
    </xf>
    <xf numFmtId="0" fontId="9" fillId="3" borderId="0" xfId="0" applyFont="1" applyFill="1" applyBorder="1" applyAlignment="1">
      <alignment horizontal="center" wrapText="1"/>
    </xf>
    <xf numFmtId="0" fontId="6" fillId="0" borderId="0" xfId="0" applyFont="1" applyBorder="1"/>
    <xf numFmtId="0" fontId="4" fillId="0" borderId="1" xfId="0" applyFont="1" applyBorder="1"/>
    <xf numFmtId="0" fontId="4" fillId="0" borderId="0" xfId="0" applyFont="1" applyBorder="1"/>
    <xf numFmtId="0" fontId="6" fillId="0" borderId="0" xfId="0" applyFont="1" applyBorder="1" applyAlignment="1">
      <alignment wrapText="1"/>
    </xf>
    <xf numFmtId="0" fontId="6" fillId="0" borderId="0" xfId="0" applyFont="1" applyBorder="1" applyAlignment="1">
      <alignment horizontal="left" wrapText="1"/>
    </xf>
    <xf numFmtId="0" fontId="6" fillId="0" borderId="0" xfId="0" applyFont="1" applyFill="1" applyBorder="1" applyAlignment="1">
      <alignment horizontal="left" wrapText="1" indent="1"/>
    </xf>
    <xf numFmtId="0" fontId="4" fillId="0" borderId="1" xfId="0" applyFont="1" applyBorder="1" applyAlignment="1">
      <alignment wrapText="1"/>
    </xf>
    <xf numFmtId="0" fontId="11" fillId="0" borderId="0" xfId="0" applyFont="1" applyAlignment="1">
      <alignment wrapText="1"/>
    </xf>
    <xf numFmtId="0" fontId="5" fillId="0" borderId="0" xfId="0" applyFont="1" applyAlignment="1">
      <alignment wrapText="1"/>
    </xf>
    <xf numFmtId="0" fontId="5" fillId="0" borderId="4" xfId="0" applyFont="1" applyBorder="1" applyAlignment="1">
      <alignment horizontal="left" wrapText="1"/>
    </xf>
    <xf numFmtId="0" fontId="18" fillId="0" borderId="0" xfId="0" applyFont="1" applyBorder="1"/>
    <xf numFmtId="0" fontId="19" fillId="0" borderId="1" xfId="0" applyFont="1" applyBorder="1" applyAlignment="1">
      <alignment wrapText="1"/>
    </xf>
    <xf numFmtId="0" fontId="20" fillId="0" borderId="1" xfId="0" applyFont="1" applyBorder="1"/>
    <xf numFmtId="0" fontId="22" fillId="0" borderId="5" xfId="0" applyFont="1" applyFill="1" applyBorder="1" applyAlignment="1">
      <alignment horizontal="center" textRotation="90" wrapText="1"/>
    </xf>
    <xf numFmtId="0" fontId="23" fillId="0" borderId="6" xfId="0" applyFont="1" applyBorder="1" applyAlignment="1">
      <alignment horizontal="center"/>
    </xf>
    <xf numFmtId="0" fontId="23" fillId="0" borderId="7" xfId="0" applyFont="1" applyBorder="1" applyAlignment="1">
      <alignment horizontal="center"/>
    </xf>
    <xf numFmtId="0" fontId="24" fillId="0" borderId="0" xfId="0" applyFont="1" applyBorder="1" applyAlignment="1">
      <alignment horizontal="center"/>
    </xf>
    <xf numFmtId="0" fontId="21" fillId="0" borderId="7" xfId="0" applyFont="1" applyBorder="1" applyAlignment="1">
      <alignment horizontal="center"/>
    </xf>
    <xf numFmtId="0" fontId="25" fillId="0" borderId="8" xfId="0" applyFont="1" applyBorder="1" applyAlignment="1">
      <alignment vertical="top"/>
    </xf>
    <xf numFmtId="0" fontId="25" fillId="0" borderId="9" xfId="0" applyFont="1" applyBorder="1" applyAlignment="1">
      <alignment vertical="top"/>
    </xf>
    <xf numFmtId="0" fontId="13" fillId="0" borderId="9" xfId="0" applyFont="1" applyBorder="1" applyAlignment="1">
      <alignment vertical="center" wrapText="1"/>
    </xf>
    <xf numFmtId="0" fontId="18" fillId="0" borderId="10" xfId="0" applyFont="1" applyBorder="1"/>
    <xf numFmtId="0" fontId="18" fillId="0" borderId="4" xfId="0" applyFont="1" applyBorder="1"/>
    <xf numFmtId="0" fontId="25" fillId="0" borderId="36" xfId="0" applyFont="1" applyBorder="1" applyAlignment="1">
      <alignment vertical="top"/>
    </xf>
    <xf numFmtId="0" fontId="25" fillId="0" borderId="37" xfId="0" applyFont="1" applyBorder="1" applyAlignment="1">
      <alignment vertical="top"/>
    </xf>
    <xf numFmtId="0" fontId="13" fillId="0" borderId="37" xfId="0" applyFont="1" applyBorder="1" applyAlignment="1">
      <alignment vertical="center" wrapText="1"/>
    </xf>
    <xf numFmtId="0" fontId="18" fillId="0" borderId="38" xfId="0" applyFont="1" applyBorder="1"/>
    <xf numFmtId="0" fontId="25" fillId="0" borderId="33" xfId="0" applyFont="1" applyBorder="1" applyAlignment="1">
      <alignment vertical="top"/>
    </xf>
    <xf numFmtId="0" fontId="25" fillId="0" borderId="34" xfId="0" applyFont="1" applyBorder="1" applyAlignment="1">
      <alignment vertical="top"/>
    </xf>
    <xf numFmtId="0" fontId="13" fillId="0" borderId="34" xfId="0" applyFont="1" applyFill="1" applyBorder="1" applyAlignment="1">
      <alignment horizontal="left" vertical="top" wrapText="1" indent="1"/>
    </xf>
    <xf numFmtId="0" fontId="18" fillId="0" borderId="35" xfId="0" applyFont="1" applyBorder="1"/>
    <xf numFmtId="0" fontId="23" fillId="0" borderId="2" xfId="0" applyFont="1" applyBorder="1" applyAlignment="1">
      <alignment vertical="center"/>
    </xf>
    <xf numFmtId="0" fontId="23" fillId="0" borderId="3" xfId="0" applyFont="1" applyBorder="1" applyAlignment="1">
      <alignmen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22" xfId="0" applyFont="1" applyBorder="1" applyAlignment="1">
      <alignment vertical="top"/>
    </xf>
    <xf numFmtId="0" fontId="25" fillId="0" borderId="23" xfId="0" applyFont="1" applyBorder="1" applyAlignment="1">
      <alignment vertical="top"/>
    </xf>
    <xf numFmtId="0" fontId="13" fillId="0" borderId="23" xfId="0" applyFont="1" applyBorder="1" applyAlignment="1">
      <alignment vertical="center" wrapText="1"/>
    </xf>
    <xf numFmtId="0" fontId="18" fillId="0" borderId="24" xfId="0" applyFont="1" applyBorder="1"/>
    <xf numFmtId="0" fontId="25" fillId="0" borderId="14" xfId="0" applyFont="1" applyBorder="1" applyAlignment="1">
      <alignment vertical="top"/>
    </xf>
    <xf numFmtId="0" fontId="25" fillId="0" borderId="15" xfId="0" applyFont="1" applyBorder="1" applyAlignment="1">
      <alignment vertical="top"/>
    </xf>
    <xf numFmtId="0" fontId="13" fillId="0" borderId="15" xfId="0" applyFont="1" applyFill="1" applyBorder="1" applyAlignment="1">
      <alignment horizontal="left" vertical="top" wrapText="1" indent="1"/>
    </xf>
    <xf numFmtId="0" fontId="18" fillId="0" borderId="13" xfId="0" applyFont="1" applyBorder="1"/>
    <xf numFmtId="0" fontId="25" fillId="0" borderId="18" xfId="0" applyFont="1" applyBorder="1" applyAlignment="1">
      <alignment vertical="top"/>
    </xf>
    <xf numFmtId="0" fontId="25" fillId="0" borderId="19" xfId="0" applyFont="1" applyBorder="1" applyAlignment="1">
      <alignment vertical="top"/>
    </xf>
    <xf numFmtId="0" fontId="13" fillId="0" borderId="19" xfId="0" applyFont="1" applyBorder="1" applyAlignment="1">
      <alignment vertical="center" wrapText="1"/>
    </xf>
    <xf numFmtId="0" fontId="18" fillId="0" borderId="32" xfId="0" applyFont="1" applyBorder="1"/>
    <xf numFmtId="0" fontId="13" fillId="0" borderId="15" xfId="0" applyFont="1" applyFill="1" applyBorder="1" applyAlignment="1">
      <alignment vertical="top" wrapText="1"/>
    </xf>
    <xf numFmtId="0" fontId="13" fillId="0" borderId="9" xfId="0" applyFont="1" applyFill="1" applyBorder="1" applyAlignment="1">
      <alignment horizontal="left" vertical="top" wrapText="1" indent="1"/>
    </xf>
    <xf numFmtId="0" fontId="20" fillId="0" borderId="32" xfId="0" applyFont="1" applyBorder="1" applyAlignment="1">
      <alignment wrapText="1"/>
    </xf>
    <xf numFmtId="0" fontId="13" fillId="0" borderId="23" xfId="0" applyFont="1" applyFill="1" applyBorder="1" applyAlignment="1">
      <alignment vertical="top" wrapText="1"/>
    </xf>
    <xf numFmtId="0" fontId="21" fillId="0" borderId="7" xfId="0" applyFont="1" applyBorder="1" applyAlignment="1">
      <alignment horizontal="center" wrapText="1"/>
    </xf>
    <xf numFmtId="0" fontId="25" fillId="0" borderId="20" xfId="0" applyFont="1" applyBorder="1" applyAlignment="1">
      <alignment vertical="top" wrapText="1"/>
    </xf>
    <xf numFmtId="0" fontId="25" fillId="0" borderId="21" xfId="0" applyFont="1" applyBorder="1" applyAlignment="1">
      <alignment vertical="top" wrapText="1"/>
    </xf>
    <xf numFmtId="0" fontId="13" fillId="0" borderId="21" xfId="0" applyFont="1" applyBorder="1" applyAlignment="1">
      <alignment vertical="center" wrapText="1"/>
    </xf>
    <xf numFmtId="0" fontId="18" fillId="0" borderId="12" xfId="0" applyFont="1" applyBorder="1" applyAlignment="1">
      <alignment wrapText="1"/>
    </xf>
    <xf numFmtId="0" fontId="18" fillId="0" borderId="0" xfId="0" applyFont="1" applyBorder="1" applyAlignment="1">
      <alignment wrapText="1"/>
    </xf>
    <xf numFmtId="0" fontId="32" fillId="0" borderId="0" xfId="0" applyFont="1" applyFill="1" applyBorder="1" applyAlignment="1">
      <alignment vertical="top" wrapText="1"/>
    </xf>
    <xf numFmtId="0" fontId="20" fillId="0" borderId="0" xfId="0" applyFont="1" applyBorder="1" applyAlignment="1">
      <alignment wrapText="1"/>
    </xf>
    <xf numFmtId="0" fontId="19" fillId="0" borderId="1" xfId="0" applyFont="1" applyFill="1" applyBorder="1" applyAlignment="1">
      <alignment wrapText="1"/>
    </xf>
    <xf numFmtId="0" fontId="19" fillId="0" borderId="25" xfId="0" applyFont="1" applyFill="1" applyBorder="1" applyAlignment="1">
      <alignment wrapText="1"/>
    </xf>
    <xf numFmtId="0" fontId="20" fillId="0" borderId="26" xfId="0" applyFont="1" applyBorder="1" applyAlignment="1">
      <alignment wrapText="1"/>
    </xf>
    <xf numFmtId="0" fontId="13" fillId="0" borderId="0" xfId="0" applyFont="1" applyFill="1" applyBorder="1" applyAlignment="1">
      <alignment vertical="top" wrapText="1"/>
    </xf>
    <xf numFmtId="0" fontId="18" fillId="0" borderId="39" xfId="0" applyFont="1" applyBorder="1"/>
    <xf numFmtId="0" fontId="25" fillId="0" borderId="16" xfId="0" applyFont="1" applyBorder="1" applyAlignment="1">
      <alignment vertical="top"/>
    </xf>
    <xf numFmtId="0" fontId="25" fillId="0" borderId="17" xfId="0" applyFont="1" applyBorder="1" applyAlignment="1">
      <alignment vertical="top"/>
    </xf>
    <xf numFmtId="0" fontId="13" fillId="0" borderId="17" xfId="0" applyFont="1" applyBorder="1" applyAlignment="1">
      <alignment vertical="center" wrapText="1"/>
    </xf>
    <xf numFmtId="0" fontId="18" fillId="0" borderId="11" xfId="0" applyFont="1" applyBorder="1"/>
    <xf numFmtId="0" fontId="25" fillId="0" borderId="8" xfId="0" applyFont="1" applyBorder="1" applyAlignment="1">
      <alignment horizontal="left" vertical="top"/>
    </xf>
    <xf numFmtId="0" fontId="25" fillId="0" borderId="9" xfId="0" applyFont="1" applyBorder="1" applyAlignment="1">
      <alignment horizontal="left" vertical="top"/>
    </xf>
    <xf numFmtId="0" fontId="20" fillId="0" borderId="0" xfId="0" applyFont="1" applyBorder="1"/>
    <xf numFmtId="0" fontId="20" fillId="0" borderId="26" xfId="0" applyFont="1" applyBorder="1"/>
    <xf numFmtId="0" fontId="35" fillId="0" borderId="0" xfId="0" applyFont="1" applyBorder="1"/>
    <xf numFmtId="0" fontId="6" fillId="0" borderId="1" xfId="0" applyFont="1" applyBorder="1"/>
    <xf numFmtId="0" fontId="4" fillId="0" borderId="28"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wrapText="1"/>
    </xf>
    <xf numFmtId="0" fontId="4" fillId="0" borderId="4" xfId="0" applyFont="1" applyBorder="1" applyAlignment="1">
      <alignment horizontal="center"/>
    </xf>
    <xf numFmtId="0" fontId="36" fillId="0" borderId="0" xfId="0" applyFont="1" applyBorder="1" applyAlignment="1">
      <alignment horizontal="center"/>
    </xf>
    <xf numFmtId="0" fontId="37" fillId="0" borderId="0" xfId="0" applyFont="1" applyBorder="1"/>
    <xf numFmtId="0" fontId="6" fillId="0" borderId="18" xfId="0" applyFont="1" applyBorder="1" applyAlignment="1">
      <alignment vertical="center"/>
    </xf>
    <xf numFmtId="0" fontId="6" fillId="0" borderId="19" xfId="0" applyFont="1" applyBorder="1" applyAlignment="1">
      <alignment vertical="center"/>
    </xf>
    <xf numFmtId="0" fontId="5" fillId="0" borderId="29"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vertical="center" wrapText="1"/>
    </xf>
    <xf numFmtId="0" fontId="5" fillId="0" borderId="47" xfId="0" applyFont="1" applyBorder="1" applyAlignment="1">
      <alignment vertical="center" wrapText="1"/>
    </xf>
    <xf numFmtId="0" fontId="38" fillId="0" borderId="41" xfId="0" applyFont="1" applyBorder="1" applyAlignment="1">
      <alignment vertical="center"/>
    </xf>
    <xf numFmtId="0" fontId="38" fillId="0" borderId="42"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19" fillId="0" borderId="8" xfId="0" applyFont="1" applyBorder="1" applyAlignment="1">
      <alignment vertical="center"/>
    </xf>
    <xf numFmtId="0" fontId="19" fillId="0" borderId="9" xfId="0" applyFont="1" applyBorder="1" applyAlignment="1">
      <alignment vertical="center"/>
    </xf>
    <xf numFmtId="0" fontId="19" fillId="0" borderId="52" xfId="0" applyFont="1" applyBorder="1" applyAlignment="1">
      <alignment horizontal="left" wrapText="1"/>
    </xf>
    <xf numFmtId="0" fontId="19" fillId="0" borderId="53" xfId="0" applyFont="1" applyBorder="1" applyAlignment="1">
      <alignment horizontal="center" wrapText="1"/>
    </xf>
    <xf numFmtId="0" fontId="19" fillId="0" borderId="20" xfId="0" applyFont="1" applyBorder="1" applyAlignment="1">
      <alignment horizontal="center" wrapText="1"/>
    </xf>
    <xf numFmtId="0" fontId="19" fillId="0" borderId="21" xfId="0" applyFont="1" applyBorder="1" applyAlignment="1">
      <alignment horizontal="center" wrapText="1"/>
    </xf>
    <xf numFmtId="0" fontId="19" fillId="0" borderId="12" xfId="0" applyFont="1" applyBorder="1" applyAlignment="1">
      <alignment horizontal="center" wrapText="1"/>
    </xf>
    <xf numFmtId="0" fontId="19" fillId="0" borderId="18" xfId="0" applyFont="1" applyBorder="1" applyAlignment="1">
      <alignment vertical="center"/>
    </xf>
    <xf numFmtId="0" fontId="19" fillId="0" borderId="19" xfId="0" applyFont="1" applyBorder="1" applyAlignment="1">
      <alignment vertical="center"/>
    </xf>
    <xf numFmtId="0" fontId="19" fillId="0" borderId="29" xfId="0" applyFont="1" applyBorder="1" applyAlignment="1">
      <alignment horizontal="left" vertical="center" wrapText="1"/>
    </xf>
    <xf numFmtId="164" fontId="19" fillId="0" borderId="54" xfId="0" applyNumberFormat="1" applyFont="1" applyBorder="1" applyAlignment="1">
      <alignment horizontal="center"/>
    </xf>
    <xf numFmtId="3" fontId="19" fillId="6" borderId="14" xfId="1" applyNumberFormat="1" applyFont="1" applyFill="1" applyBorder="1" applyAlignment="1">
      <alignment horizontal="right"/>
    </xf>
    <xf numFmtId="165" fontId="19" fillId="6" borderId="15" xfId="1" applyNumberFormat="1" applyFont="1" applyFill="1" applyBorder="1" applyAlignment="1">
      <alignment horizontal="right"/>
    </xf>
    <xf numFmtId="166" fontId="19" fillId="0" borderId="15" xfId="2" applyNumberFormat="1" applyFont="1" applyFill="1" applyBorder="1" applyAlignment="1">
      <alignment horizontal="right"/>
    </xf>
    <xf numFmtId="167" fontId="19" fillId="0" borderId="15" xfId="2" applyNumberFormat="1" applyFont="1" applyFill="1" applyBorder="1" applyAlignment="1">
      <alignment horizontal="right"/>
    </xf>
    <xf numFmtId="3" fontId="19" fillId="6" borderId="15" xfId="1" applyNumberFormat="1" applyFont="1" applyFill="1" applyBorder="1" applyAlignment="1">
      <alignment horizontal="right"/>
    </xf>
    <xf numFmtId="167" fontId="19" fillId="0" borderId="13" xfId="2" applyNumberFormat="1" applyFont="1" applyFill="1" applyBorder="1" applyAlignment="1">
      <alignment horizontal="right"/>
    </xf>
    <xf numFmtId="0" fontId="1" fillId="0" borderId="0" xfId="0" applyFont="1" applyBorder="1" applyAlignment="1">
      <alignment horizontal="left" indent="1"/>
    </xf>
    <xf numFmtId="3" fontId="19" fillId="6" borderId="18" xfId="1" applyNumberFormat="1" applyFont="1" applyFill="1" applyBorder="1" applyAlignment="1">
      <alignment horizontal="right"/>
    </xf>
    <xf numFmtId="165" fontId="19" fillId="6" borderId="19" xfId="1" applyNumberFormat="1" applyFont="1" applyFill="1" applyBorder="1" applyAlignment="1">
      <alignment horizontal="right"/>
    </xf>
    <xf numFmtId="166" fontId="19" fillId="0" borderId="19" xfId="2" applyNumberFormat="1" applyFont="1" applyFill="1" applyBorder="1" applyAlignment="1">
      <alignment horizontal="right"/>
    </xf>
    <xf numFmtId="167" fontId="19" fillId="0" borderId="19" xfId="2" applyNumberFormat="1" applyFont="1" applyFill="1" applyBorder="1" applyAlignment="1">
      <alignment horizontal="right"/>
    </xf>
    <xf numFmtId="3" fontId="19" fillId="6" borderId="19" xfId="1" applyNumberFormat="1" applyFont="1" applyFill="1" applyBorder="1" applyAlignment="1">
      <alignment horizontal="right"/>
    </xf>
    <xf numFmtId="167" fontId="19" fillId="0" borderId="32" xfId="2" applyNumberFormat="1" applyFont="1" applyFill="1" applyBorder="1" applyAlignment="1">
      <alignment horizontal="right"/>
    </xf>
    <xf numFmtId="164" fontId="19" fillId="0" borderId="54" xfId="0" applyNumberFormat="1" applyFont="1" applyFill="1" applyBorder="1" applyAlignment="1">
      <alignment horizontal="center"/>
    </xf>
    <xf numFmtId="3" fontId="19" fillId="6" borderId="20" xfId="1" applyNumberFormat="1" applyFont="1" applyFill="1" applyBorder="1" applyAlignment="1">
      <alignment horizontal="right"/>
    </xf>
    <xf numFmtId="165" fontId="19" fillId="6" borderId="21" xfId="1" applyNumberFormat="1" applyFont="1" applyFill="1" applyBorder="1" applyAlignment="1">
      <alignment horizontal="right"/>
    </xf>
    <xf numFmtId="166" fontId="19" fillId="0" borderId="21" xfId="2" applyNumberFormat="1" applyFont="1" applyFill="1" applyBorder="1" applyAlignment="1">
      <alignment horizontal="right"/>
    </xf>
    <xf numFmtId="167" fontId="19" fillId="0" borderId="21" xfId="2" applyNumberFormat="1" applyFont="1" applyFill="1" applyBorder="1" applyAlignment="1">
      <alignment horizontal="right"/>
    </xf>
    <xf numFmtId="3" fontId="19" fillId="6" borderId="21" xfId="1" applyNumberFormat="1" applyFont="1" applyFill="1" applyBorder="1" applyAlignment="1">
      <alignment horizontal="right"/>
    </xf>
    <xf numFmtId="167" fontId="19" fillId="0" borderId="12" xfId="2" applyNumberFormat="1" applyFont="1" applyFill="1" applyBorder="1" applyAlignment="1">
      <alignment horizontal="right"/>
    </xf>
    <xf numFmtId="0" fontId="19" fillId="0" borderId="33" xfId="0" applyFont="1" applyBorder="1" applyAlignment="1">
      <alignment vertical="center"/>
    </xf>
    <xf numFmtId="0" fontId="19" fillId="0" borderId="34" xfId="0" applyFont="1" applyBorder="1" applyAlignment="1">
      <alignment vertical="center"/>
    </xf>
    <xf numFmtId="0" fontId="41" fillId="0" borderId="31" xfId="0" applyFont="1" applyBorder="1" applyAlignment="1">
      <alignment horizontal="left" vertical="center" wrapText="1"/>
    </xf>
    <xf numFmtId="0" fontId="41" fillId="0" borderId="55" xfId="0" applyFont="1" applyBorder="1" applyAlignment="1">
      <alignment horizontal="left" vertical="center" wrapText="1"/>
    </xf>
    <xf numFmtId="3" fontId="41" fillId="0" borderId="33" xfId="2" applyNumberFormat="1" applyFont="1" applyFill="1" applyBorder="1" applyAlignment="1">
      <alignment horizontal="right" vertical="center" wrapText="1"/>
    </xf>
    <xf numFmtId="165" fontId="41" fillId="0" borderId="34" xfId="2" applyNumberFormat="1" applyFont="1" applyFill="1" applyBorder="1" applyAlignment="1">
      <alignment horizontal="right" vertical="center" wrapText="1"/>
    </xf>
    <xf numFmtId="168" fontId="41" fillId="0" borderId="34" xfId="2" applyNumberFormat="1" applyFont="1" applyFill="1" applyBorder="1" applyAlignment="1">
      <alignment horizontal="right" vertical="center"/>
    </xf>
    <xf numFmtId="3" fontId="41" fillId="0" borderId="34" xfId="2" applyNumberFormat="1" applyFont="1" applyFill="1" applyBorder="1" applyAlignment="1">
      <alignment horizontal="right" vertical="center" wrapText="1"/>
    </xf>
    <xf numFmtId="3" fontId="41" fillId="0" borderId="35" xfId="2" applyNumberFormat="1" applyFont="1" applyFill="1" applyBorder="1" applyAlignment="1">
      <alignment horizontal="right" vertical="center" wrapText="1"/>
    </xf>
    <xf numFmtId="0" fontId="35" fillId="0" borderId="0" xfId="0" applyFont="1" applyBorder="1" applyAlignment="1">
      <alignment vertical="center"/>
    </xf>
    <xf numFmtId="0" fontId="38" fillId="0" borderId="2" xfId="0" applyFont="1" applyBorder="1" applyAlignment="1">
      <alignment vertical="center"/>
    </xf>
    <xf numFmtId="0" fontId="38" fillId="0" borderId="3" xfId="0" applyFont="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19" fillId="0" borderId="56" xfId="0" applyFont="1" applyBorder="1" applyAlignment="1">
      <alignment horizontal="left" wrapText="1"/>
    </xf>
    <xf numFmtId="0" fontId="19" fillId="0" borderId="0" xfId="0" applyFont="1" applyBorder="1" applyAlignment="1">
      <alignment horizontal="left" wrapText="1"/>
    </xf>
    <xf numFmtId="0" fontId="19" fillId="0" borderId="57" xfId="0" applyFont="1" applyBorder="1"/>
    <xf numFmtId="0" fontId="19" fillId="0" borderId="57" xfId="0" applyFont="1" applyBorder="1" applyAlignment="1">
      <alignment horizontal="center"/>
    </xf>
    <xf numFmtId="0" fontId="19" fillId="0" borderId="39" xfId="0" applyFont="1" applyBorder="1"/>
    <xf numFmtId="0" fontId="38" fillId="0" borderId="18" xfId="0" applyFont="1" applyBorder="1" applyAlignment="1">
      <alignment horizontal="left"/>
    </xf>
    <xf numFmtId="0" fontId="38" fillId="0" borderId="19" xfId="0" applyFont="1" applyBorder="1" applyAlignment="1">
      <alignment horizontal="left"/>
    </xf>
    <xf numFmtId="0" fontId="19" fillId="0" borderId="29" xfId="0" applyFont="1" applyBorder="1" applyAlignment="1">
      <alignment horizontal="left"/>
    </xf>
    <xf numFmtId="0" fontId="19" fillId="0" borderId="46" xfId="0" applyFont="1" applyBorder="1" applyAlignment="1">
      <alignment horizontal="left"/>
    </xf>
    <xf numFmtId="0" fontId="19" fillId="0" borderId="46" xfId="0" applyFont="1" applyBorder="1"/>
    <xf numFmtId="9" fontId="19" fillId="0" borderId="19" xfId="0" applyNumberFormat="1" applyFont="1" applyBorder="1"/>
    <xf numFmtId="3" fontId="19" fillId="6" borderId="46" xfId="1" applyNumberFormat="1" applyFont="1" applyFill="1" applyBorder="1" applyAlignment="1">
      <alignment horizontal="right"/>
    </xf>
    <xf numFmtId="0" fontId="19" fillId="0" borderId="45" xfId="0" applyFont="1" applyBorder="1" applyAlignment="1">
      <alignment horizontal="left"/>
    </xf>
    <xf numFmtId="0" fontId="19" fillId="0" borderId="47" xfId="0" applyFont="1" applyBorder="1"/>
    <xf numFmtId="0" fontId="35" fillId="0" borderId="0" xfId="0" applyFont="1"/>
    <xf numFmtId="0" fontId="38" fillId="0" borderId="8" xfId="0" applyFont="1" applyBorder="1" applyAlignment="1">
      <alignment horizontal="left"/>
    </xf>
    <xf numFmtId="0" fontId="38" fillId="0" borderId="9" xfId="0" applyFont="1" applyBorder="1" applyAlignment="1">
      <alignment horizontal="left"/>
    </xf>
    <xf numFmtId="0" fontId="41" fillId="0" borderId="58" xfId="0" applyFont="1" applyBorder="1" applyAlignment="1">
      <alignment horizontal="left"/>
    </xf>
    <xf numFmtId="0" fontId="41" fillId="0" borderId="59" xfId="0" applyFont="1" applyBorder="1" applyAlignment="1">
      <alignment horizontal="left"/>
    </xf>
    <xf numFmtId="0" fontId="41" fillId="0" borderId="59" xfId="0" applyFont="1" applyBorder="1"/>
    <xf numFmtId="169" fontId="41" fillId="0" borderId="31" xfId="0" applyNumberFormat="1" applyFont="1" applyBorder="1"/>
    <xf numFmtId="3" fontId="41" fillId="0" borderId="31" xfId="2" applyNumberFormat="1" applyFont="1" applyFill="1" applyBorder="1" applyAlignment="1">
      <alignment horizontal="right"/>
    </xf>
    <xf numFmtId="0" fontId="41" fillId="0" borderId="60" xfId="0" applyFont="1" applyBorder="1" applyAlignment="1">
      <alignment horizontal="left"/>
    </xf>
    <xf numFmtId="0" fontId="19" fillId="0" borderId="59" xfId="0" applyFont="1" applyBorder="1"/>
    <xf numFmtId="0" fontId="19" fillId="0" borderId="61" xfId="0" applyFont="1" applyBorder="1"/>
    <xf numFmtId="0" fontId="38" fillId="0" borderId="2" xfId="0" applyFont="1" applyBorder="1" applyAlignment="1">
      <alignment horizontal="left"/>
    </xf>
    <xf numFmtId="0" fontId="38" fillId="0" borderId="3"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19" fillId="0" borderId="52" xfId="0" applyFont="1" applyBorder="1" applyAlignment="1">
      <alignment horizontal="left"/>
    </xf>
    <xf numFmtId="0" fontId="19" fillId="0" borderId="57" xfId="0" applyFont="1" applyBorder="1" applyAlignment="1">
      <alignment horizontal="left"/>
    </xf>
    <xf numFmtId="0" fontId="19" fillId="0" borderId="52" xfId="0" applyFont="1" applyBorder="1"/>
    <xf numFmtId="3" fontId="19" fillId="6" borderId="57" xfId="2" applyNumberFormat="1" applyFont="1" applyFill="1" applyBorder="1" applyAlignment="1">
      <alignment horizontal="right"/>
    </xf>
    <xf numFmtId="0" fontId="19" fillId="0" borderId="62" xfId="0" applyFont="1" applyBorder="1" applyAlignment="1">
      <alignment horizontal="left"/>
    </xf>
    <xf numFmtId="0" fontId="19" fillId="0" borderId="63" xfId="0" applyFont="1" applyBorder="1"/>
    <xf numFmtId="0" fontId="19" fillId="0" borderId="14" xfId="0" applyFont="1" applyBorder="1" applyAlignment="1">
      <alignment vertical="center"/>
    </xf>
    <xf numFmtId="0" fontId="19" fillId="0" borderId="15" xfId="0" applyFont="1" applyBorder="1" applyAlignment="1">
      <alignment vertical="center"/>
    </xf>
    <xf numFmtId="0" fontId="19" fillId="0" borderId="29" xfId="0" applyFont="1" applyBorder="1" applyAlignment="1"/>
    <xf numFmtId="3" fontId="19" fillId="6" borderId="46" xfId="2" applyNumberFormat="1" applyFont="1" applyFill="1" applyBorder="1" applyAlignment="1">
      <alignment horizontal="right"/>
    </xf>
    <xf numFmtId="3" fontId="19" fillId="0" borderId="45" xfId="2" applyNumberFormat="1" applyFont="1" applyFill="1" applyBorder="1" applyAlignment="1">
      <alignment horizontal="right"/>
    </xf>
    <xf numFmtId="168" fontId="19" fillId="0" borderId="46" xfId="2" applyNumberFormat="1" applyFont="1" applyFill="1" applyBorder="1" applyAlignment="1">
      <alignment horizontal="right"/>
    </xf>
    <xf numFmtId="3" fontId="19" fillId="0" borderId="47" xfId="2" applyNumberFormat="1" applyFont="1" applyFill="1" applyBorder="1" applyAlignment="1">
      <alignment horizontal="right"/>
    </xf>
    <xf numFmtId="0" fontId="19" fillId="0" borderId="31" xfId="0" applyFont="1" applyBorder="1" applyAlignment="1">
      <alignment horizontal="left"/>
    </xf>
    <xf numFmtId="168" fontId="19" fillId="6" borderId="64" xfId="2" applyNumberFormat="1" applyFont="1" applyFill="1" applyBorder="1" applyAlignment="1">
      <alignment horizontal="right"/>
    </xf>
    <xf numFmtId="165" fontId="19" fillId="0" borderId="60" xfId="2" applyNumberFormat="1" applyFont="1" applyFill="1" applyBorder="1" applyAlignment="1">
      <alignment horizontal="left"/>
    </xf>
    <xf numFmtId="0" fontId="1" fillId="0" borderId="0" xfId="0" applyFont="1" applyBorder="1"/>
    <xf numFmtId="0" fontId="19" fillId="0" borderId="36" xfId="0" applyFont="1" applyBorder="1" applyAlignment="1">
      <alignment vertical="center"/>
    </xf>
    <xf numFmtId="0" fontId="19" fillId="0" borderId="37" xfId="0" applyFont="1" applyBorder="1" applyAlignment="1">
      <alignment vertical="center"/>
    </xf>
    <xf numFmtId="0" fontId="19" fillId="0" borderId="42" xfId="0" applyFont="1" applyBorder="1" applyAlignment="1">
      <alignment horizontal="left"/>
    </xf>
    <xf numFmtId="0" fontId="19" fillId="0" borderId="43" xfId="0" applyFont="1" applyBorder="1" applyAlignment="1">
      <alignment horizontal="left"/>
    </xf>
    <xf numFmtId="0" fontId="6" fillId="0" borderId="56" xfId="0" applyFont="1" applyBorder="1"/>
    <xf numFmtId="0" fontId="19" fillId="0" borderId="65" xfId="0" applyFont="1" applyBorder="1" applyAlignment="1">
      <alignment horizontal="left" indent="1"/>
    </xf>
    <xf numFmtId="170" fontId="19" fillId="6" borderId="49" xfId="0" applyNumberFormat="1" applyFont="1" applyFill="1" applyBorder="1" applyAlignment="1">
      <alignment horizontal="right"/>
    </xf>
    <xf numFmtId="3" fontId="19" fillId="0" borderId="57" xfId="2" applyNumberFormat="1" applyFont="1" applyFill="1" applyBorder="1" applyAlignment="1">
      <alignment horizontal="left" indent="1"/>
    </xf>
    <xf numFmtId="3" fontId="19" fillId="6" borderId="49" xfId="0" applyNumberFormat="1" applyFont="1" applyFill="1" applyBorder="1" applyAlignment="1">
      <alignment horizontal="right"/>
    </xf>
    <xf numFmtId="168" fontId="19" fillId="0" borderId="57" xfId="2" applyNumberFormat="1" applyFont="1" applyFill="1" applyBorder="1" applyAlignment="1">
      <alignment horizontal="left" indent="1"/>
    </xf>
    <xf numFmtId="3" fontId="19" fillId="6" borderId="63" xfId="0" applyNumberFormat="1" applyFont="1" applyFill="1" applyBorder="1" applyAlignment="1">
      <alignment horizontal="right"/>
    </xf>
    <xf numFmtId="7" fontId="35" fillId="0" borderId="0" xfId="0" applyNumberFormat="1" applyFont="1" applyBorder="1"/>
    <xf numFmtId="0" fontId="19" fillId="0" borderId="66" xfId="0" applyFont="1" applyBorder="1" applyAlignment="1">
      <alignment horizontal="left" indent="1"/>
    </xf>
    <xf numFmtId="170" fontId="19" fillId="6" borderId="47" xfId="0" applyNumberFormat="1" applyFont="1" applyFill="1" applyBorder="1" applyAlignment="1">
      <alignment horizontal="right"/>
    </xf>
    <xf numFmtId="3" fontId="19" fillId="0" borderId="46" xfId="2" applyNumberFormat="1" applyFont="1" applyFill="1" applyBorder="1" applyAlignment="1">
      <alignment horizontal="left" indent="1"/>
    </xf>
    <xf numFmtId="3" fontId="19" fillId="6" borderId="47" xfId="0" applyNumberFormat="1" applyFont="1" applyFill="1" applyBorder="1" applyAlignment="1">
      <alignment horizontal="right"/>
    </xf>
    <xf numFmtId="168" fontId="19" fillId="0" borderId="46" xfId="2" applyNumberFormat="1" applyFont="1" applyFill="1" applyBorder="1" applyAlignment="1">
      <alignment horizontal="left" indent="1"/>
    </xf>
    <xf numFmtId="0" fontId="19" fillId="0" borderId="67" xfId="0" applyFont="1" applyBorder="1" applyAlignment="1">
      <alignment horizontal="left" indent="1"/>
    </xf>
    <xf numFmtId="170" fontId="19" fillId="6" borderId="68" xfId="0" applyNumberFormat="1" applyFont="1" applyFill="1" applyBorder="1" applyAlignment="1">
      <alignment horizontal="right"/>
    </xf>
    <xf numFmtId="3" fontId="19" fillId="0" borderId="64" xfId="2" applyNumberFormat="1" applyFont="1" applyFill="1" applyBorder="1" applyAlignment="1">
      <alignment horizontal="left" indent="1"/>
    </xf>
    <xf numFmtId="3" fontId="19" fillId="6" borderId="68" xfId="0" applyNumberFormat="1" applyFont="1" applyFill="1" applyBorder="1" applyAlignment="1">
      <alignment horizontal="right"/>
    </xf>
    <xf numFmtId="168" fontId="19" fillId="0" borderId="64" xfId="2" applyNumberFormat="1" applyFont="1" applyFill="1" applyBorder="1" applyAlignment="1">
      <alignment horizontal="left" indent="1"/>
    </xf>
    <xf numFmtId="0" fontId="38" fillId="0" borderId="41" xfId="0" applyFont="1" applyBorder="1" applyAlignment="1">
      <alignment horizontal="left"/>
    </xf>
    <xf numFmtId="0" fontId="38" fillId="0" borderId="42" xfId="0" applyFont="1" applyBorder="1" applyAlignment="1">
      <alignment horizontal="left"/>
    </xf>
    <xf numFmtId="0" fontId="19" fillId="0" borderId="36" xfId="0" applyFont="1" applyBorder="1" applyAlignment="1">
      <alignment horizontal="left"/>
    </xf>
    <xf numFmtId="0" fontId="19" fillId="0" borderId="37" xfId="0" applyFont="1" applyBorder="1" applyAlignment="1">
      <alignment horizontal="left"/>
    </xf>
    <xf numFmtId="0" fontId="19" fillId="0" borderId="50" xfId="0" applyFont="1" applyBorder="1" applyAlignment="1">
      <alignment horizontal="left"/>
    </xf>
    <xf numFmtId="0" fontId="19" fillId="0" borderId="63" xfId="0" applyFont="1" applyBorder="1" applyAlignment="1">
      <alignment horizontal="left"/>
    </xf>
    <xf numFmtId="3" fontId="19" fillId="0" borderId="14" xfId="1" applyNumberFormat="1" applyFont="1" applyFill="1" applyBorder="1" applyAlignment="1">
      <alignment horizontal="right"/>
    </xf>
    <xf numFmtId="165" fontId="19" fillId="0" borderId="15" xfId="2" applyNumberFormat="1" applyFont="1" applyFill="1" applyBorder="1" applyAlignment="1">
      <alignment horizontal="right"/>
    </xf>
    <xf numFmtId="168" fontId="19" fillId="0" borderId="15" xfId="2" applyNumberFormat="1" applyFont="1" applyFill="1" applyBorder="1" applyAlignment="1">
      <alignment horizontal="right"/>
    </xf>
    <xf numFmtId="3" fontId="19" fillId="0" borderId="15" xfId="2" applyNumberFormat="1" applyFont="1" applyFill="1" applyBorder="1" applyAlignment="1">
      <alignment horizontal="right"/>
    </xf>
    <xf numFmtId="3" fontId="19" fillId="7" borderId="15" xfId="0" applyNumberFormat="1" applyFont="1" applyFill="1" applyBorder="1" applyAlignment="1">
      <alignment horizontal="right"/>
    </xf>
    <xf numFmtId="165" fontId="19" fillId="7" borderId="15" xfId="0" applyNumberFormat="1" applyFont="1" applyFill="1" applyBorder="1" applyAlignment="1">
      <alignment horizontal="right"/>
    </xf>
    <xf numFmtId="168" fontId="19" fillId="7" borderId="15" xfId="2" applyNumberFormat="1" applyFont="1" applyFill="1" applyBorder="1" applyAlignment="1">
      <alignment horizontal="right"/>
    </xf>
    <xf numFmtId="3" fontId="19" fillId="7" borderId="13" xfId="0" applyNumberFormat="1" applyFont="1" applyFill="1" applyBorder="1" applyAlignment="1">
      <alignment horizontal="right"/>
    </xf>
    <xf numFmtId="0" fontId="41" fillId="0" borderId="31" xfId="0" applyFont="1" applyBorder="1" applyAlignment="1">
      <alignment horizontal="left"/>
    </xf>
    <xf numFmtId="0" fontId="41" fillId="0" borderId="68" xfId="0" applyFont="1" applyBorder="1" applyAlignment="1">
      <alignment horizontal="left"/>
    </xf>
    <xf numFmtId="3" fontId="41" fillId="0" borderId="20" xfId="2" applyNumberFormat="1" applyFont="1" applyFill="1" applyBorder="1" applyAlignment="1">
      <alignment horizontal="right"/>
    </xf>
    <xf numFmtId="165" fontId="41" fillId="0" borderId="21" xfId="2" applyNumberFormat="1" applyFont="1" applyFill="1" applyBorder="1" applyAlignment="1">
      <alignment horizontal="right"/>
    </xf>
    <xf numFmtId="168" fontId="41" fillId="0" borderId="21" xfId="2" applyNumberFormat="1" applyFont="1" applyFill="1" applyBorder="1" applyAlignment="1">
      <alignment horizontal="right"/>
    </xf>
    <xf numFmtId="3" fontId="41" fillId="0" borderId="21" xfId="2" applyNumberFormat="1" applyFont="1" applyFill="1" applyBorder="1" applyAlignment="1">
      <alignment horizontal="right"/>
    </xf>
    <xf numFmtId="3" fontId="41" fillId="0" borderId="12" xfId="2" applyNumberFormat="1" applyFont="1" applyFill="1" applyBorder="1" applyAlignment="1">
      <alignment horizontal="right"/>
    </xf>
    <xf numFmtId="0" fontId="38" fillId="0" borderId="69" xfId="0" applyFont="1" applyBorder="1" applyAlignment="1">
      <alignment horizontal="left"/>
    </xf>
    <xf numFmtId="0" fontId="38" fillId="0" borderId="48" xfId="0" applyFont="1" applyBorder="1" applyAlignment="1">
      <alignment horizontal="left"/>
    </xf>
    <xf numFmtId="0" fontId="39" fillId="0" borderId="48" xfId="0" applyFont="1" applyBorder="1" applyAlignment="1">
      <alignment horizontal="left"/>
    </xf>
    <xf numFmtId="0" fontId="19" fillId="0" borderId="48" xfId="0" applyFont="1" applyBorder="1" applyAlignment="1">
      <alignment horizontal="left"/>
    </xf>
    <xf numFmtId="0" fontId="19" fillId="0" borderId="48" xfId="0" applyFont="1" applyBorder="1"/>
    <xf numFmtId="3" fontId="19" fillId="0" borderId="48" xfId="2" applyNumberFormat="1" applyFont="1" applyFill="1" applyBorder="1" applyAlignment="1">
      <alignment horizontal="right"/>
    </xf>
    <xf numFmtId="0" fontId="19" fillId="0" borderId="49" xfId="0" applyFont="1" applyBorder="1"/>
    <xf numFmtId="0" fontId="19" fillId="0" borderId="46" xfId="0" applyFont="1" applyBorder="1" applyAlignment="1">
      <alignment horizontal="center"/>
    </xf>
    <xf numFmtId="0" fontId="19" fillId="0" borderId="29" xfId="0" applyFont="1" applyBorder="1" applyAlignment="1">
      <alignment horizontal="center"/>
    </xf>
    <xf numFmtId="171" fontId="19" fillId="0" borderId="46" xfId="2" applyNumberFormat="1" applyFont="1" applyFill="1" applyBorder="1" applyAlignment="1">
      <alignment horizontal="right"/>
    </xf>
    <xf numFmtId="0" fontId="19" fillId="0" borderId="22" xfId="0" applyFont="1" applyBorder="1" applyAlignment="1">
      <alignment vertical="center"/>
    </xf>
    <xf numFmtId="0" fontId="19" fillId="0" borderId="23" xfId="0" applyFont="1" applyBorder="1" applyAlignment="1">
      <alignment vertical="center"/>
    </xf>
    <xf numFmtId="0" fontId="19" fillId="0" borderId="58" xfId="0" applyFont="1" applyBorder="1" applyAlignment="1">
      <alignment horizontal="left"/>
    </xf>
    <xf numFmtId="0" fontId="19" fillId="0" borderId="59" xfId="0" applyFont="1" applyBorder="1" applyAlignment="1">
      <alignment horizontal="left"/>
    </xf>
    <xf numFmtId="0" fontId="19" fillId="0" borderId="59" xfId="0" applyFont="1" applyBorder="1" applyAlignment="1">
      <alignment horizontal="center"/>
    </xf>
    <xf numFmtId="0" fontId="19" fillId="0" borderId="31" xfId="0" applyFont="1" applyBorder="1" applyAlignment="1">
      <alignment horizontal="center"/>
    </xf>
    <xf numFmtId="171" fontId="19" fillId="0" borderId="64" xfId="2" applyNumberFormat="1" applyFont="1" applyFill="1" applyBorder="1" applyAlignment="1">
      <alignment horizontal="right"/>
    </xf>
    <xf numFmtId="0" fontId="19" fillId="0" borderId="60" xfId="0" applyFont="1" applyBorder="1" applyAlignment="1">
      <alignment horizontal="left"/>
    </xf>
    <xf numFmtId="0" fontId="19" fillId="0" borderId="3" xfId="0" applyFont="1" applyBorder="1" applyAlignment="1">
      <alignment horizontal="left"/>
    </xf>
    <xf numFmtId="0" fontId="19" fillId="0" borderId="3" xfId="0" applyFont="1" applyBorder="1" applyAlignment="1">
      <alignment horizontal="right"/>
    </xf>
    <xf numFmtId="0" fontId="19" fillId="0" borderId="4" xfId="0" applyFont="1" applyBorder="1" applyAlignment="1">
      <alignment horizontal="left"/>
    </xf>
    <xf numFmtId="0" fontId="23" fillId="0" borderId="41" xfId="0" applyFont="1" applyBorder="1" applyAlignment="1">
      <alignment horizontal="left"/>
    </xf>
    <xf numFmtId="0" fontId="23" fillId="0" borderId="42" xfId="0" applyFont="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70" xfId="0" applyFont="1" applyBorder="1" applyAlignment="1">
      <alignment horizontal="left"/>
    </xf>
    <xf numFmtId="0" fontId="19" fillId="6" borderId="71" xfId="1" applyFont="1" applyFill="1" applyBorder="1" applyAlignment="1">
      <alignment horizontal="right"/>
    </xf>
    <xf numFmtId="0" fontId="19" fillId="0" borderId="72" xfId="0" applyFont="1" applyBorder="1" applyAlignment="1">
      <alignment horizontal="left"/>
    </xf>
    <xf numFmtId="3" fontId="19" fillId="6" borderId="31" xfId="1" applyNumberFormat="1" applyFont="1" applyFill="1" applyBorder="1" applyAlignment="1">
      <alignment horizontal="right"/>
    </xf>
    <xf numFmtId="0" fontId="19" fillId="0" borderId="0" xfId="0" applyFont="1" applyBorder="1"/>
    <xf numFmtId="0" fontId="19" fillId="0" borderId="70" xfId="0" applyFont="1" applyBorder="1"/>
    <xf numFmtId="3" fontId="19" fillId="6" borderId="48" xfId="2" applyNumberFormat="1" applyFont="1" applyFill="1" applyBorder="1" applyAlignment="1">
      <alignment horizontal="right"/>
    </xf>
    <xf numFmtId="0" fontId="19" fillId="0" borderId="73" xfId="0" applyFont="1" applyBorder="1" applyAlignment="1">
      <alignment horizontal="left"/>
    </xf>
    <xf numFmtId="3" fontId="19" fillId="0" borderId="45" xfId="2" applyNumberFormat="1" applyFont="1" applyFill="1" applyBorder="1" applyAlignment="1">
      <alignment horizontal="left"/>
    </xf>
    <xf numFmtId="0" fontId="19" fillId="0" borderId="31" xfId="0" applyFont="1" applyBorder="1" applyAlignment="1"/>
    <xf numFmtId="0" fontId="19" fillId="0" borderId="18" xfId="0" applyFont="1" applyBorder="1" applyAlignment="1">
      <alignment horizontal="center" wrapText="1"/>
    </xf>
    <xf numFmtId="0" fontId="19" fillId="0" borderId="19" xfId="0" applyFont="1" applyBorder="1" applyAlignment="1">
      <alignment horizontal="center" wrapText="1"/>
    </xf>
    <xf numFmtId="0" fontId="19" fillId="0" borderId="32" xfId="0" applyFont="1" applyBorder="1" applyAlignment="1">
      <alignment horizontal="center" wrapText="1"/>
    </xf>
    <xf numFmtId="3" fontId="19" fillId="0" borderId="18" xfId="1" applyNumberFormat="1" applyFont="1" applyFill="1" applyBorder="1" applyAlignment="1">
      <alignment horizontal="right"/>
    </xf>
    <xf numFmtId="165" fontId="19" fillId="0" borderId="19" xfId="2" applyNumberFormat="1" applyFont="1" applyFill="1" applyBorder="1" applyAlignment="1">
      <alignment horizontal="right"/>
    </xf>
    <xf numFmtId="168" fontId="19" fillId="0" borderId="19" xfId="2" applyNumberFormat="1" applyFont="1" applyFill="1" applyBorder="1" applyAlignment="1">
      <alignment horizontal="right"/>
    </xf>
    <xf numFmtId="3" fontId="19" fillId="0" borderId="19" xfId="2" applyNumberFormat="1" applyFont="1" applyFill="1" applyBorder="1" applyAlignment="1">
      <alignment horizontal="right"/>
    </xf>
    <xf numFmtId="3" fontId="19" fillId="0" borderId="32" xfId="2" applyNumberFormat="1" applyFont="1" applyFill="1" applyBorder="1" applyAlignment="1">
      <alignment horizontal="right"/>
    </xf>
    <xf numFmtId="0" fontId="41" fillId="0" borderId="29" xfId="0" applyFont="1" applyBorder="1" applyAlignment="1">
      <alignment horizontal="left"/>
    </xf>
    <xf numFmtId="0" fontId="41" fillId="0" borderId="46" xfId="0" applyFont="1" applyBorder="1" applyAlignment="1">
      <alignment horizontal="left" wrapText="1"/>
    </xf>
    <xf numFmtId="3" fontId="41" fillId="0" borderId="74" xfId="2" applyNumberFormat="1" applyFont="1" applyFill="1" applyBorder="1" applyAlignment="1">
      <alignment horizontal="right"/>
    </xf>
    <xf numFmtId="165" fontId="41" fillId="0" borderId="75" xfId="2" applyNumberFormat="1" applyFont="1" applyFill="1" applyBorder="1" applyAlignment="1">
      <alignment horizontal="right"/>
    </xf>
    <xf numFmtId="168" fontId="41" fillId="0" borderId="75" xfId="2" applyNumberFormat="1" applyFont="1" applyFill="1" applyBorder="1" applyAlignment="1">
      <alignment horizontal="right"/>
    </xf>
    <xf numFmtId="3" fontId="41" fillId="0" borderId="75" xfId="2" applyNumberFormat="1" applyFont="1" applyFill="1" applyBorder="1" applyAlignment="1">
      <alignment horizontal="right"/>
    </xf>
    <xf numFmtId="3" fontId="41" fillId="0" borderId="76" xfId="2" applyNumberFormat="1" applyFont="1" applyFill="1" applyBorder="1" applyAlignment="1">
      <alignment horizontal="right"/>
    </xf>
    <xf numFmtId="0" fontId="19" fillId="0" borderId="20" xfId="0" applyFont="1" applyBorder="1" applyAlignment="1">
      <alignment vertical="center"/>
    </xf>
    <xf numFmtId="0" fontId="19" fillId="0" borderId="21" xfId="0" applyFont="1" applyBorder="1" applyAlignment="1">
      <alignment vertical="center"/>
    </xf>
    <xf numFmtId="0" fontId="19" fillId="0" borderId="64" xfId="0" applyFont="1" applyBorder="1" applyAlignment="1">
      <alignment horizontal="left"/>
    </xf>
    <xf numFmtId="0" fontId="19" fillId="0" borderId="64" xfId="0" applyFont="1" applyBorder="1"/>
    <xf numFmtId="0" fontId="19" fillId="0" borderId="64" xfId="0" applyFont="1" applyBorder="1" applyAlignment="1">
      <alignment horizontal="center"/>
    </xf>
    <xf numFmtId="0" fontId="19" fillId="0" borderId="68" xfId="0" applyFont="1" applyBorder="1"/>
    <xf numFmtId="0" fontId="7" fillId="0" borderId="0" xfId="0" applyFont="1" applyFill="1" applyBorder="1" applyAlignment="1">
      <alignment horizontal="left" vertical="top" wrapText="1"/>
    </xf>
    <xf numFmtId="0" fontId="6" fillId="0" borderId="3" xfId="0" applyFont="1" applyFill="1" applyBorder="1" applyAlignment="1">
      <alignment wrapText="1"/>
    </xf>
    <xf numFmtId="0" fontId="35" fillId="0" borderId="1" xfId="0" applyFont="1" applyBorder="1"/>
    <xf numFmtId="0" fontId="6" fillId="0" borderId="27" xfId="0" applyFont="1" applyFill="1" applyBorder="1" applyAlignment="1">
      <alignment wrapText="1"/>
    </xf>
    <xf numFmtId="0" fontId="6" fillId="0" borderId="26" xfId="0" applyFont="1" applyBorder="1"/>
    <xf numFmtId="0" fontId="23" fillId="0" borderId="2" xfId="0" applyFont="1" applyBorder="1" applyAlignment="1">
      <alignment horizontal="left" vertical="center"/>
    </xf>
    <xf numFmtId="0" fontId="23" fillId="0" borderId="3" xfId="0" applyFont="1" applyBorder="1" applyAlignment="1">
      <alignment horizontal="left" vertical="center"/>
    </xf>
    <xf numFmtId="0" fontId="21" fillId="0" borderId="0" xfId="0" applyFont="1" applyBorder="1" applyAlignment="1">
      <alignment horizontal="center"/>
    </xf>
    <xf numFmtId="0" fontId="19" fillId="0" borderId="1" xfId="0" applyFont="1" applyBorder="1" applyAlignment="1">
      <alignment horizontal="left" wrapText="1"/>
    </xf>
    <xf numFmtId="0" fontId="17" fillId="2" borderId="0" xfId="0" applyFont="1" applyFill="1" applyBorder="1" applyAlignment="1">
      <alignment horizontal="center" wrapText="1"/>
    </xf>
    <xf numFmtId="0" fontId="23" fillId="0" borderId="2" xfId="0" applyFont="1" applyBorder="1" applyAlignment="1">
      <alignment horizontal="left" wrapText="1"/>
    </xf>
    <xf numFmtId="0" fontId="23" fillId="0" borderId="3" xfId="0" applyFont="1" applyBorder="1" applyAlignment="1">
      <alignment horizontal="left" wrapText="1"/>
    </xf>
    <xf numFmtId="0" fontId="23" fillId="0" borderId="30" xfId="0" applyFont="1" applyBorder="1" applyAlignment="1">
      <alignment horizontal="left" wrapText="1"/>
    </xf>
    <xf numFmtId="0" fontId="23" fillId="0" borderId="2" xfId="0" applyFont="1" applyBorder="1" applyAlignment="1">
      <alignment horizontal="left"/>
    </xf>
    <xf numFmtId="0" fontId="23" fillId="0" borderId="3" xfId="0" applyFont="1" applyBorder="1" applyAlignment="1">
      <alignment horizontal="left"/>
    </xf>
    <xf numFmtId="0" fontId="23" fillId="0" borderId="30" xfId="0" applyFont="1" applyBorder="1" applyAlignment="1">
      <alignment horizontal="left"/>
    </xf>
    <xf numFmtId="0" fontId="39" fillId="0" borderId="42" xfId="0" applyFont="1" applyBorder="1" applyAlignment="1">
      <alignment horizontal="left"/>
    </xf>
    <xf numFmtId="0" fontId="39" fillId="0" borderId="43" xfId="0" applyFont="1" applyBorder="1" applyAlignment="1">
      <alignment horizontal="left"/>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9" xfId="0" applyFont="1" applyBorder="1" applyAlignment="1">
      <alignment horizontal="left"/>
    </xf>
    <xf numFmtId="0" fontId="19" fillId="0" borderId="46" xfId="0" applyFont="1" applyBorder="1" applyAlignment="1">
      <alignment horizontal="left"/>
    </xf>
    <xf numFmtId="0" fontId="7" fillId="0" borderId="27" xfId="0" applyFont="1" applyFill="1" applyBorder="1" applyAlignment="1">
      <alignment horizontal="left" vertical="top" wrapText="1"/>
    </xf>
    <xf numFmtId="0" fontId="39" fillId="0" borderId="3" xfId="0" applyFont="1" applyBorder="1" applyAlignment="1">
      <alignment horizontal="left"/>
    </xf>
    <xf numFmtId="0" fontId="39" fillId="0" borderId="4" xfId="0" applyFont="1" applyBorder="1" applyAlignment="1">
      <alignment horizontal="left"/>
    </xf>
    <xf numFmtId="0" fontId="19" fillId="0" borderId="70" xfId="0" applyFont="1" applyBorder="1" applyAlignment="1">
      <alignment horizontal="left"/>
    </xf>
    <xf numFmtId="0" fontId="19" fillId="0" borderId="48" xfId="0" applyFont="1" applyBorder="1" applyAlignment="1">
      <alignment horizontal="left"/>
    </xf>
    <xf numFmtId="0" fontId="19" fillId="0" borderId="31" xfId="0" applyFont="1" applyBorder="1" applyAlignment="1">
      <alignment horizontal="left"/>
    </xf>
    <xf numFmtId="0" fontId="19" fillId="0" borderId="64" xfId="0" applyFont="1" applyBorder="1" applyAlignment="1">
      <alignment horizontal="left"/>
    </xf>
    <xf numFmtId="168" fontId="19" fillId="0" borderId="59" xfId="2" applyNumberFormat="1" applyFont="1" applyFill="1" applyBorder="1" applyAlignment="1">
      <alignment horizontal="center"/>
    </xf>
    <xf numFmtId="168" fontId="19" fillId="0" borderId="61" xfId="2" applyNumberFormat="1" applyFont="1" applyFill="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47" xfId="0" applyFont="1" applyBorder="1" applyAlignment="1">
      <alignment horizontal="left"/>
    </xf>
    <xf numFmtId="0" fontId="19" fillId="0" borderId="56" xfId="0" applyFont="1" applyBorder="1" applyAlignment="1">
      <alignment horizontal="left" wrapText="1"/>
    </xf>
    <xf numFmtId="0" fontId="19" fillId="0" borderId="0" xfId="0" applyFont="1" applyBorder="1" applyAlignment="1">
      <alignment horizontal="left" wrapText="1"/>
    </xf>
    <xf numFmtId="0" fontId="39" fillId="0" borderId="42" xfId="0" applyFont="1" applyBorder="1" applyAlignment="1">
      <alignment horizontal="left" wrapText="1"/>
    </xf>
    <xf numFmtId="0" fontId="39" fillId="0" borderId="48" xfId="0" applyFont="1" applyBorder="1" applyAlignment="1">
      <alignment horizontal="left" wrapText="1"/>
    </xf>
    <xf numFmtId="0" fontId="39" fillId="0" borderId="49" xfId="0" applyFont="1" applyBorder="1" applyAlignment="1">
      <alignment horizontal="left"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23" fillId="0" borderId="4" xfId="0" applyFont="1" applyBorder="1" applyAlignment="1">
      <alignment horizontal="left"/>
    </xf>
    <xf numFmtId="0" fontId="39" fillId="0" borderId="3" xfId="0" applyFont="1" applyBorder="1" applyAlignment="1">
      <alignment horizontal="left" wrapText="1"/>
    </xf>
    <xf numFmtId="0" fontId="39" fillId="0" borderId="4" xfId="0" applyFont="1" applyBorder="1" applyAlignment="1">
      <alignment horizontal="left" wrapText="1"/>
    </xf>
    <xf numFmtId="0" fontId="19" fillId="0" borderId="57" xfId="0" applyFont="1" applyBorder="1" applyAlignment="1">
      <alignment horizontal="center" wrapText="1"/>
    </xf>
    <xf numFmtId="0" fontId="3" fillId="0" borderId="44" xfId="0" applyFont="1" applyBorder="1" applyAlignment="1">
      <alignment horizontal="center"/>
    </xf>
    <xf numFmtId="0" fontId="3" fillId="0" borderId="0" xfId="0" applyFont="1" applyBorder="1" applyAlignment="1">
      <alignment horizontal="center"/>
    </xf>
    <xf numFmtId="0" fontId="3" fillId="0" borderId="39"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5" fillId="6" borderId="29" xfId="0" applyFont="1" applyFill="1" applyBorder="1" applyAlignment="1">
      <alignment horizontal="left" wrapText="1"/>
    </xf>
    <xf numFmtId="0" fontId="5" fillId="6" borderId="46" xfId="0" applyFont="1" applyFill="1" applyBorder="1" applyAlignment="1">
      <alignment horizontal="left" wrapText="1"/>
    </xf>
    <xf numFmtId="0" fontId="5" fillId="0" borderId="19" xfId="0" applyFont="1" applyBorder="1" applyAlignment="1">
      <alignment horizontal="left" vertical="center" wrapText="1"/>
    </xf>
    <xf numFmtId="0" fontId="5" fillId="6" borderId="19"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8" fillId="2" borderId="41" xfId="0" applyFont="1" applyFill="1" applyBorder="1" applyAlignment="1">
      <alignment horizontal="center" wrapText="1"/>
    </xf>
    <xf numFmtId="0" fontId="8" fillId="2" borderId="42" xfId="0" applyFont="1" applyFill="1" applyBorder="1" applyAlignment="1">
      <alignment horizontal="center" wrapText="1"/>
    </xf>
    <xf numFmtId="0" fontId="8" fillId="2" borderId="43" xfId="0" applyFont="1" applyFill="1" applyBorder="1" applyAlignment="1">
      <alignment horizontal="center" wrapText="1"/>
    </xf>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cellXfs>
  <cellStyles count="3">
    <cellStyle name="Calculation" xfId="2" builtinId="22"/>
    <cellStyle name="Input" xfId="1" builtinId="20"/>
    <cellStyle name="Normal" xfId="0" builtinId="0"/>
  </cellStyles>
  <dxfs count="10">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strike val="0"/>
        <color theme="0"/>
      </font>
      <fill>
        <patternFill patternType="solid">
          <bgColor rgb="FF00B050"/>
        </patternFill>
      </fill>
    </dxf>
    <dxf>
      <font>
        <b/>
        <i val="0"/>
        <color theme="0"/>
      </font>
      <fill>
        <patternFill>
          <bgColor rgb="FFFF0000"/>
        </patternFill>
      </fill>
    </dxf>
    <dxf>
      <font>
        <b/>
        <i val="0"/>
        <strike val="0"/>
        <color theme="0"/>
      </font>
      <fill>
        <patternFill patternType="solid">
          <bgColor rgb="FF00B050"/>
        </patternFill>
      </fill>
    </dxf>
    <dxf>
      <font>
        <b/>
        <i val="0"/>
        <color theme="0"/>
      </font>
      <fill>
        <patternFill>
          <bgColor rgb="FFFF0000"/>
        </patternFill>
      </fill>
    </dxf>
    <dxf>
      <font>
        <color theme="0" tint="-0.499984740745262"/>
      </font>
      <fill>
        <patternFill patternType="lightUp">
          <fgColor theme="0"/>
          <bgColor theme="0" tint="-0.499984740745262"/>
        </patternFill>
      </fill>
    </dxf>
    <dxf>
      <font>
        <color theme="0" tint="-0.499984740745262"/>
      </font>
      <fill>
        <patternFill patternType="lightUp">
          <fgColor theme="0"/>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zoomScale="150" zoomScaleNormal="110" workbookViewId="0">
      <selection activeCell="A2" sqref="A2"/>
    </sheetView>
  </sheetViews>
  <sheetFormatPr defaultRowHeight="12" x14ac:dyDescent="0.2"/>
  <cols>
    <col min="1" max="1" width="98.28515625" style="8" customWidth="1"/>
    <col min="2" max="16384" width="9.140625" style="8"/>
  </cols>
  <sheetData>
    <row r="1" spans="1:1" ht="18" x14ac:dyDescent="0.25">
      <c r="A1" s="7" t="s">
        <v>56</v>
      </c>
    </row>
    <row r="3" spans="1:1" x14ac:dyDescent="0.2">
      <c r="A3" s="9" t="s">
        <v>38</v>
      </c>
    </row>
    <row r="4" spans="1:1" x14ac:dyDescent="0.2">
      <c r="A4" s="10"/>
    </row>
    <row r="5" spans="1:1" ht="24" x14ac:dyDescent="0.2">
      <c r="A5" s="11" t="s">
        <v>39</v>
      </c>
    </row>
    <row r="7" spans="1:1" ht="24" x14ac:dyDescent="0.2">
      <c r="A7" s="12" t="s">
        <v>40</v>
      </c>
    </row>
    <row r="8" spans="1:1" x14ac:dyDescent="0.2">
      <c r="A8" s="13" t="s">
        <v>41</v>
      </c>
    </row>
    <row r="9" spans="1:1" x14ac:dyDescent="0.2">
      <c r="A9" s="13" t="s">
        <v>42</v>
      </c>
    </row>
    <row r="10" spans="1:1" x14ac:dyDescent="0.2">
      <c r="A10" s="13" t="s">
        <v>43</v>
      </c>
    </row>
    <row r="11" spans="1:1" x14ac:dyDescent="0.2">
      <c r="A11" s="13"/>
    </row>
    <row r="12" spans="1:1" x14ac:dyDescent="0.2">
      <c r="A12" s="14" t="s">
        <v>44</v>
      </c>
    </row>
    <row r="14" spans="1:1" ht="24" x14ac:dyDescent="0.2">
      <c r="A14" s="15" t="s">
        <v>45</v>
      </c>
    </row>
    <row r="15" spans="1:1" x14ac:dyDescent="0.2">
      <c r="A15" s="16"/>
    </row>
    <row r="16" spans="1:1" x14ac:dyDescent="0.2">
      <c r="A16" s="15" t="s">
        <v>46</v>
      </c>
    </row>
    <row r="17" spans="1:1" x14ac:dyDescent="0.2">
      <c r="A17" s="16"/>
    </row>
    <row r="18" spans="1:1" x14ac:dyDescent="0.2">
      <c r="A18" s="15" t="s">
        <v>47</v>
      </c>
    </row>
    <row r="19" spans="1:1" x14ac:dyDescent="0.2">
      <c r="A19" s="16"/>
    </row>
    <row r="20" spans="1:1" x14ac:dyDescent="0.2">
      <c r="A20" s="15" t="s">
        <v>48</v>
      </c>
    </row>
    <row r="21" spans="1:1" x14ac:dyDescent="0.2">
      <c r="A21" s="16"/>
    </row>
    <row r="22" spans="1:1" ht="24" x14ac:dyDescent="0.2">
      <c r="A22" s="15" t="s">
        <v>49</v>
      </c>
    </row>
    <row r="23" spans="1:1" x14ac:dyDescent="0.2">
      <c r="A23" s="16"/>
    </row>
    <row r="24" spans="1:1" x14ac:dyDescent="0.2">
      <c r="A24" s="15" t="s">
        <v>50</v>
      </c>
    </row>
    <row r="26" spans="1:1" x14ac:dyDescent="0.2">
      <c r="A26" s="14" t="s">
        <v>51</v>
      </c>
    </row>
    <row r="28" spans="1:1" ht="24" x14ac:dyDescent="0.2">
      <c r="A28" s="16" t="s">
        <v>52</v>
      </c>
    </row>
    <row r="29" spans="1:1" x14ac:dyDescent="0.2">
      <c r="A29" s="16"/>
    </row>
    <row r="30" spans="1:1" x14ac:dyDescent="0.2">
      <c r="A30" s="16" t="s">
        <v>53</v>
      </c>
    </row>
    <row r="31" spans="1:1" x14ac:dyDescent="0.2">
      <c r="A31" s="16"/>
    </row>
    <row r="32" spans="1:1" ht="30.75" customHeight="1" x14ac:dyDescent="0.2">
      <c r="A32" s="16" t="s">
        <v>54</v>
      </c>
    </row>
    <row r="34" spans="1:1" ht="24" x14ac:dyDescent="0.2">
      <c r="A34" s="11" t="s">
        <v>55</v>
      </c>
    </row>
  </sheetData>
  <pageMargins left="0.7" right="0.7" top="0.75" bottom="0.75" header="0.3" footer="0.3"/>
  <pageSetup orientation="portrait" horizontalDpi="4294967293" verticalDpi="4294967293" r:id="rId1"/>
  <headerFooter>
    <oddFooter>&amp;LUser’s Manual for ANSI/ASHRAE/USGBC/IES Standard 189.1-2009&amp;R&amp;P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28"/>
  <sheetViews>
    <sheetView zoomScale="180" zoomScaleNormal="180" workbookViewId="0">
      <selection activeCell="A2" sqref="A2:D2"/>
    </sheetView>
  </sheetViews>
  <sheetFormatPr defaultRowHeight="15" x14ac:dyDescent="0.25"/>
  <cols>
    <col min="1" max="1" width="3.28515625" style="18" customWidth="1"/>
    <col min="2" max="2" width="3.140625" style="18" customWidth="1"/>
    <col min="3" max="3" width="70.85546875" style="18" customWidth="1"/>
    <col min="4" max="4" width="23.140625" style="18" customWidth="1"/>
    <col min="5" max="16384" width="9.140625" style="18"/>
  </cols>
  <sheetData>
    <row r="1" spans="1:4" ht="21" customHeight="1" x14ac:dyDescent="0.25">
      <c r="A1" s="300" t="s">
        <v>35</v>
      </c>
      <c r="B1" s="300"/>
      <c r="C1" s="300"/>
      <c r="D1" s="300"/>
    </row>
    <row r="2" spans="1:4" x14ac:dyDescent="0.25">
      <c r="A2" s="299" t="s">
        <v>0</v>
      </c>
      <c r="B2" s="299"/>
      <c r="C2" s="299"/>
      <c r="D2" s="299"/>
    </row>
    <row r="3" spans="1:4" x14ac:dyDescent="0.25">
      <c r="A3" s="299" t="s">
        <v>1</v>
      </c>
      <c r="B3" s="299"/>
      <c r="C3" s="299"/>
      <c r="D3" s="19" t="s">
        <v>2</v>
      </c>
    </row>
    <row r="4" spans="1:4" x14ac:dyDescent="0.25">
      <c r="A4" s="299" t="s">
        <v>3</v>
      </c>
      <c r="B4" s="299"/>
      <c r="C4" s="299"/>
      <c r="D4" s="19" t="s">
        <v>4</v>
      </c>
    </row>
    <row r="5" spans="1:4" x14ac:dyDescent="0.25">
      <c r="A5" s="299" t="s">
        <v>5</v>
      </c>
      <c r="B5" s="299"/>
      <c r="C5" s="299"/>
      <c r="D5" s="19" t="s">
        <v>4</v>
      </c>
    </row>
    <row r="6" spans="1:4" x14ac:dyDescent="0.25">
      <c r="A6" s="299" t="s">
        <v>6</v>
      </c>
      <c r="B6" s="299"/>
      <c r="C6" s="299"/>
      <c r="D6" s="20"/>
    </row>
    <row r="7" spans="1:4" x14ac:dyDescent="0.25">
      <c r="A7" s="298" t="s">
        <v>7</v>
      </c>
      <c r="B7" s="298"/>
      <c r="C7" s="298"/>
      <c r="D7" s="298"/>
    </row>
    <row r="8" spans="1:4" ht="63" customHeight="1" x14ac:dyDescent="0.25">
      <c r="A8" s="21" t="s">
        <v>8</v>
      </c>
      <c r="B8" s="21" t="s">
        <v>10</v>
      </c>
      <c r="C8" s="22" t="s">
        <v>9</v>
      </c>
      <c r="D8" s="23" t="s">
        <v>11</v>
      </c>
    </row>
    <row r="9" spans="1:4" ht="9" customHeight="1" x14ac:dyDescent="0.25">
      <c r="A9" s="24"/>
      <c r="B9" s="24"/>
      <c r="C9" s="24"/>
      <c r="D9" s="24"/>
    </row>
    <row r="10" spans="1:4" ht="17.25" customHeight="1" x14ac:dyDescent="0.25">
      <c r="A10" s="296" t="s">
        <v>21</v>
      </c>
      <c r="B10" s="297"/>
      <c r="C10" s="297"/>
      <c r="D10" s="25"/>
    </row>
    <row r="11" spans="1:4" ht="30.75" customHeight="1" x14ac:dyDescent="0.25">
      <c r="A11" s="26" t="s">
        <v>12</v>
      </c>
      <c r="B11" s="27" t="s">
        <v>12</v>
      </c>
      <c r="C11" s="28" t="s">
        <v>31</v>
      </c>
      <c r="D11" s="29"/>
    </row>
    <row r="12" spans="1:4" ht="39" customHeight="1" x14ac:dyDescent="0.25">
      <c r="A12" s="26" t="s">
        <v>12</v>
      </c>
      <c r="B12" s="27" t="s">
        <v>12</v>
      </c>
      <c r="C12" s="28" t="s">
        <v>74</v>
      </c>
      <c r="D12" s="71"/>
    </row>
    <row r="13" spans="1:4" x14ac:dyDescent="0.25">
      <c r="A13" s="296" t="s">
        <v>22</v>
      </c>
      <c r="B13" s="297"/>
      <c r="C13" s="297"/>
      <c r="D13" s="30"/>
    </row>
    <row r="14" spans="1:4" ht="72.75" customHeight="1" x14ac:dyDescent="0.25">
      <c r="A14" s="72" t="s">
        <v>12</v>
      </c>
      <c r="B14" s="73" t="s">
        <v>12</v>
      </c>
      <c r="C14" s="74" t="s">
        <v>125</v>
      </c>
      <c r="D14" s="75"/>
    </row>
    <row r="15" spans="1:4" ht="85.5" customHeight="1" x14ac:dyDescent="0.25">
      <c r="A15" s="35"/>
      <c r="B15" s="36"/>
      <c r="C15" s="37" t="s">
        <v>126</v>
      </c>
      <c r="D15" s="38"/>
    </row>
    <row r="16" spans="1:4" x14ac:dyDescent="0.25">
      <c r="A16" s="296" t="s">
        <v>23</v>
      </c>
      <c r="B16" s="297"/>
      <c r="C16" s="297"/>
      <c r="D16" s="30"/>
    </row>
    <row r="17" spans="1:4" ht="67.5" customHeight="1" x14ac:dyDescent="0.25">
      <c r="A17" s="76" t="s">
        <v>12</v>
      </c>
      <c r="B17" s="77" t="s">
        <v>12</v>
      </c>
      <c r="C17" s="28" t="s">
        <v>33</v>
      </c>
      <c r="D17" s="29"/>
    </row>
    <row r="18" spans="1:4" ht="63" customHeight="1" x14ac:dyDescent="0.25">
      <c r="A18" s="43" t="s">
        <v>12</v>
      </c>
      <c r="B18" s="44" t="s">
        <v>12</v>
      </c>
      <c r="C18" s="45" t="s">
        <v>32</v>
      </c>
      <c r="D18" s="46"/>
    </row>
    <row r="19" spans="1:4" ht="34.5" customHeight="1" x14ac:dyDescent="0.25">
      <c r="A19" s="51" t="s">
        <v>12</v>
      </c>
      <c r="B19" s="52" t="s">
        <v>12</v>
      </c>
      <c r="C19" s="53" t="s">
        <v>127</v>
      </c>
      <c r="D19" s="54"/>
    </row>
    <row r="20" spans="1:4" ht="46.5" customHeight="1" x14ac:dyDescent="0.25">
      <c r="A20" s="51" t="s">
        <v>12</v>
      </c>
      <c r="B20" s="52" t="s">
        <v>12</v>
      </c>
      <c r="C20" s="53" t="s">
        <v>24</v>
      </c>
      <c r="D20" s="54"/>
    </row>
    <row r="21" spans="1:4" ht="39.75" customHeight="1" x14ac:dyDescent="0.25">
      <c r="A21" s="43" t="s">
        <v>12</v>
      </c>
      <c r="B21" s="44" t="s">
        <v>12</v>
      </c>
      <c r="C21" s="45" t="s">
        <v>34</v>
      </c>
      <c r="D21" s="46"/>
    </row>
    <row r="22" spans="1:4" x14ac:dyDescent="0.25">
      <c r="A22" s="35"/>
      <c r="B22" s="36"/>
      <c r="C22" s="37" t="s">
        <v>128</v>
      </c>
      <c r="D22" s="38"/>
    </row>
    <row r="23" spans="1:4" ht="11.25" customHeight="1" x14ac:dyDescent="0.25"/>
    <row r="24" spans="1:4" ht="33.75" x14ac:dyDescent="0.25">
      <c r="C24" s="65" t="s">
        <v>65</v>
      </c>
      <c r="D24" s="78"/>
    </row>
    <row r="25" spans="1:4" ht="21.75" customHeight="1" x14ac:dyDescent="0.25">
      <c r="C25" s="67" t="s">
        <v>19</v>
      </c>
      <c r="D25" s="19"/>
    </row>
    <row r="26" spans="1:4" ht="18.75" customHeight="1" x14ac:dyDescent="0.25">
      <c r="C26" s="68" t="s">
        <v>20</v>
      </c>
      <c r="D26" s="19"/>
    </row>
    <row r="27" spans="1:4" ht="18" customHeight="1" x14ac:dyDescent="0.25">
      <c r="C27" s="68" t="s">
        <v>13</v>
      </c>
      <c r="D27" s="79"/>
    </row>
    <row r="28" spans="1:4" x14ac:dyDescent="0.25">
      <c r="C28" s="70"/>
    </row>
  </sheetData>
  <customSheetViews>
    <customSheetView guid="{F6DA3150-494E-4480-A5B9-47FA58548085}" showPageBreaks="1" printArea="1">
      <selection activeCell="M18" sqref="M18"/>
      <pageMargins left="0.25" right="0.25" top="0.5" bottom="0.5" header="0.3" footer="0.3"/>
      <pageSetup orientation="portrait" horizontalDpi="4294967293" verticalDpi="4294967293" r:id="rId1"/>
      <headerFooter>
        <oddFooter>&amp;LUser’s Manual for ANSI/ASHRAE/USGBC/IES Standard 189.1&amp;R&amp;P of &amp;N</oddFooter>
      </headerFooter>
    </customSheetView>
    <customSheetView guid="{437AFBA3-9E6B-4FFF-9DB9-DEAF8919AE72}" scale="170" topLeftCell="A13">
      <selection activeCell="A16" sqref="A16:C16"/>
      <pageMargins left="0.25" right="0.25" top="0.5" bottom="0.5" header="0.3" footer="0.3"/>
      <pageSetup orientation="portrait" horizontalDpi="4294967293" verticalDpi="4294967293" r:id="rId2"/>
      <headerFooter>
        <oddFooter>&amp;LUser’s Manual for ANSI/ASHRAE/USGBC/IES Standard 189.1&amp;R&amp;P of &amp;N</oddFooter>
      </headerFooter>
    </customSheetView>
    <customSheetView guid="{7BEC6EBB-5FA7-46B6-95DA-97341358C734}" scale="170" showPageBreaks="1" printArea="1" topLeftCell="A13">
      <selection activeCell="A16" sqref="A16:C16"/>
      <pageMargins left="0.25" right="0.25" top="0.5" bottom="0.5" header="0.3" footer="0.3"/>
      <pageSetup orientation="portrait" horizontalDpi="4294967293" verticalDpi="4294967293" r:id="rId3"/>
      <headerFooter>
        <oddFooter>&amp;LUser’s Manual for ANSI/ASHRAE/USGBC/IES Standard 189.1&amp;R&amp;P of &amp;N</oddFooter>
      </headerFooter>
    </customSheetView>
  </customSheetViews>
  <mergeCells count="10">
    <mergeCell ref="A1:D1"/>
    <mergeCell ref="A2:D2"/>
    <mergeCell ref="A3:C3"/>
    <mergeCell ref="A4:C4"/>
    <mergeCell ref="A5:C5"/>
    <mergeCell ref="A13:C13"/>
    <mergeCell ref="A10:C10"/>
    <mergeCell ref="A7:D7"/>
    <mergeCell ref="A16:C16"/>
    <mergeCell ref="A6:C6"/>
  </mergeCells>
  <pageMargins left="0.25" right="0.25" top="0.5" bottom="0.5" header="0.3" footer="0.3"/>
  <pageSetup orientation="portrait" horizontalDpi="4294967293" verticalDpi="4294967293" r:id="rId4"/>
  <headerFooter>
    <oddFooter>&amp;LUser’s Manual for ANSI/ASHRAE/USGBC/IES Standard 189.1-2009&amp;R&amp;P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1"/>
  <sheetViews>
    <sheetView zoomScale="150" zoomScaleNormal="150" zoomScaleSheetLayoutView="110" zoomScalePageLayoutView="120" workbookViewId="0">
      <selection activeCell="A2" sqref="A2:D2"/>
    </sheetView>
  </sheetViews>
  <sheetFormatPr defaultRowHeight="15" x14ac:dyDescent="0.25"/>
  <cols>
    <col min="1" max="1" width="3.28515625" style="18" customWidth="1"/>
    <col min="2" max="2" width="3.140625" style="18" customWidth="1"/>
    <col min="3" max="3" width="70.85546875" style="18" customWidth="1"/>
    <col min="4" max="4" width="23.140625" style="18" customWidth="1"/>
    <col min="5" max="16384" width="9.140625" style="18"/>
  </cols>
  <sheetData>
    <row r="1" spans="1:4" ht="21" customHeight="1" x14ac:dyDescent="0.25">
      <c r="A1" s="300" t="s">
        <v>36</v>
      </c>
      <c r="B1" s="300"/>
      <c r="C1" s="300"/>
      <c r="D1" s="300"/>
    </row>
    <row r="2" spans="1:4" x14ac:dyDescent="0.25">
      <c r="A2" s="299" t="s">
        <v>0</v>
      </c>
      <c r="B2" s="299"/>
      <c r="C2" s="299"/>
      <c r="D2" s="299"/>
    </row>
    <row r="3" spans="1:4" x14ac:dyDescent="0.25">
      <c r="A3" s="299" t="s">
        <v>1</v>
      </c>
      <c r="B3" s="299"/>
      <c r="C3" s="299"/>
      <c r="D3" s="19" t="s">
        <v>2</v>
      </c>
    </row>
    <row r="4" spans="1:4" x14ac:dyDescent="0.25">
      <c r="A4" s="299" t="s">
        <v>3</v>
      </c>
      <c r="B4" s="299"/>
      <c r="C4" s="299"/>
      <c r="D4" s="19" t="s">
        <v>4</v>
      </c>
    </row>
    <row r="5" spans="1:4" x14ac:dyDescent="0.25">
      <c r="A5" s="299" t="s">
        <v>5</v>
      </c>
      <c r="B5" s="299"/>
      <c r="C5" s="299"/>
      <c r="D5" s="19" t="s">
        <v>4</v>
      </c>
    </row>
    <row r="6" spans="1:4" x14ac:dyDescent="0.25">
      <c r="A6" s="299" t="s">
        <v>6</v>
      </c>
      <c r="B6" s="299"/>
      <c r="C6" s="299"/>
      <c r="D6" s="20"/>
    </row>
    <row r="7" spans="1:4" x14ac:dyDescent="0.25">
      <c r="A7" s="298" t="s">
        <v>15</v>
      </c>
      <c r="B7" s="298"/>
      <c r="C7" s="298"/>
      <c r="D7" s="298"/>
    </row>
    <row r="8" spans="1:4" ht="63" customHeight="1" x14ac:dyDescent="0.25">
      <c r="A8" s="21" t="s">
        <v>8</v>
      </c>
      <c r="B8" s="21" t="s">
        <v>10</v>
      </c>
      <c r="C8" s="22" t="s">
        <v>9</v>
      </c>
      <c r="D8" s="23" t="s">
        <v>11</v>
      </c>
    </row>
    <row r="9" spans="1:4" ht="9" customHeight="1" x14ac:dyDescent="0.25">
      <c r="A9" s="24"/>
      <c r="B9" s="24"/>
      <c r="C9" s="24"/>
      <c r="D9" s="24"/>
    </row>
    <row r="10" spans="1:4" ht="17.25" customHeight="1" x14ac:dyDescent="0.25">
      <c r="A10" s="296" t="s">
        <v>25</v>
      </c>
      <c r="B10" s="297"/>
      <c r="C10" s="297"/>
      <c r="D10" s="25"/>
    </row>
    <row r="11" spans="1:4" ht="39.75" customHeight="1" x14ac:dyDescent="0.25">
      <c r="A11" s="26" t="s">
        <v>12</v>
      </c>
      <c r="B11" s="27" t="s">
        <v>12</v>
      </c>
      <c r="C11" s="28" t="s">
        <v>113</v>
      </c>
      <c r="D11" s="29"/>
    </row>
    <row r="12" spans="1:4" x14ac:dyDescent="0.25">
      <c r="A12" s="296" t="s">
        <v>26</v>
      </c>
      <c r="B12" s="297"/>
      <c r="C12" s="297"/>
      <c r="D12" s="30"/>
    </row>
    <row r="13" spans="1:4" ht="22.5" x14ac:dyDescent="0.25">
      <c r="A13" s="31" t="s">
        <v>12</v>
      </c>
      <c r="B13" s="32" t="s">
        <v>12</v>
      </c>
      <c r="C13" s="33" t="s">
        <v>75</v>
      </c>
      <c r="D13" s="34"/>
    </row>
    <row r="14" spans="1:4" ht="59.25" customHeight="1" x14ac:dyDescent="0.25">
      <c r="A14" s="31" t="s">
        <v>12</v>
      </c>
      <c r="B14" s="32" t="s">
        <v>12</v>
      </c>
      <c r="C14" s="33" t="s">
        <v>78</v>
      </c>
      <c r="D14" s="34"/>
    </row>
    <row r="15" spans="1:4" ht="108" customHeight="1" x14ac:dyDescent="0.25">
      <c r="A15" s="35"/>
      <c r="B15" s="36"/>
      <c r="C15" s="37" t="s">
        <v>79</v>
      </c>
      <c r="D15" s="38"/>
    </row>
    <row r="16" spans="1:4" ht="103.5" customHeight="1" x14ac:dyDescent="0.25">
      <c r="A16" s="31" t="s">
        <v>12</v>
      </c>
      <c r="B16" s="32" t="s">
        <v>12</v>
      </c>
      <c r="C16" s="33" t="s">
        <v>76</v>
      </c>
      <c r="D16" s="34"/>
    </row>
    <row r="17" spans="1:4" x14ac:dyDescent="0.25">
      <c r="A17" s="39" t="s">
        <v>61</v>
      </c>
      <c r="B17" s="40"/>
      <c r="C17" s="40"/>
      <c r="D17" s="30"/>
    </row>
    <row r="18" spans="1:4" ht="22.5" x14ac:dyDescent="0.25">
      <c r="A18" s="41" t="s">
        <v>12</v>
      </c>
      <c r="B18" s="42" t="s">
        <v>12</v>
      </c>
      <c r="C18" s="28" t="s">
        <v>80</v>
      </c>
      <c r="D18" s="29"/>
    </row>
    <row r="19" spans="1:4" ht="120" customHeight="1" x14ac:dyDescent="0.25">
      <c r="A19" s="43" t="s">
        <v>12</v>
      </c>
      <c r="B19" s="44" t="s">
        <v>12</v>
      </c>
      <c r="C19" s="45" t="s">
        <v>81</v>
      </c>
      <c r="D19" s="46"/>
    </row>
    <row r="20" spans="1:4" ht="78.75" x14ac:dyDescent="0.25">
      <c r="A20" s="47"/>
      <c r="B20" s="48"/>
      <c r="C20" s="49" t="s">
        <v>82</v>
      </c>
      <c r="D20" s="50"/>
    </row>
    <row r="21" spans="1:4" ht="33.75" x14ac:dyDescent="0.25">
      <c r="A21" s="51" t="s">
        <v>12</v>
      </c>
      <c r="B21" s="52" t="s">
        <v>12</v>
      </c>
      <c r="C21" s="53" t="s">
        <v>114</v>
      </c>
      <c r="D21" s="54"/>
    </row>
    <row r="22" spans="1:4" ht="60" customHeight="1" x14ac:dyDescent="0.25">
      <c r="A22" s="51" t="s">
        <v>12</v>
      </c>
      <c r="B22" s="52" t="s">
        <v>12</v>
      </c>
      <c r="C22" s="53" t="s">
        <v>66</v>
      </c>
      <c r="D22" s="54"/>
    </row>
    <row r="23" spans="1:4" ht="33.75" x14ac:dyDescent="0.25">
      <c r="A23" s="51" t="s">
        <v>12</v>
      </c>
      <c r="B23" s="52" t="s">
        <v>12</v>
      </c>
      <c r="C23" s="53" t="s">
        <v>57</v>
      </c>
      <c r="D23" s="54"/>
    </row>
    <row r="24" spans="1:4" ht="33.75" x14ac:dyDescent="0.25">
      <c r="A24" s="43" t="s">
        <v>12</v>
      </c>
      <c r="B24" s="44" t="s">
        <v>12</v>
      </c>
      <c r="C24" s="45" t="s">
        <v>83</v>
      </c>
      <c r="D24" s="46"/>
    </row>
    <row r="25" spans="1:4" ht="106.5" customHeight="1" x14ac:dyDescent="0.25">
      <c r="A25" s="47"/>
      <c r="B25" s="48"/>
      <c r="C25" s="49" t="s">
        <v>84</v>
      </c>
      <c r="D25" s="50"/>
    </row>
    <row r="26" spans="1:4" ht="45" x14ac:dyDescent="0.25">
      <c r="A26" s="51" t="s">
        <v>12</v>
      </c>
      <c r="B26" s="52" t="s">
        <v>12</v>
      </c>
      <c r="C26" s="53" t="s">
        <v>115</v>
      </c>
      <c r="D26" s="54"/>
    </row>
    <row r="27" spans="1:4" ht="45" x14ac:dyDescent="0.25">
      <c r="A27" s="51" t="s">
        <v>12</v>
      </c>
      <c r="B27" s="52" t="s">
        <v>12</v>
      </c>
      <c r="C27" s="53" t="s">
        <v>85</v>
      </c>
      <c r="D27" s="54"/>
    </row>
    <row r="28" spans="1:4" ht="33.75" x14ac:dyDescent="0.25">
      <c r="A28" s="51" t="s">
        <v>12</v>
      </c>
      <c r="B28" s="52" t="s">
        <v>12</v>
      </c>
      <c r="C28" s="53" t="s">
        <v>86</v>
      </c>
      <c r="D28" s="54"/>
    </row>
    <row r="29" spans="1:4" ht="22.5" x14ac:dyDescent="0.25">
      <c r="A29" s="51" t="s">
        <v>12</v>
      </c>
      <c r="B29" s="52" t="s">
        <v>12</v>
      </c>
      <c r="C29" s="49" t="s">
        <v>87</v>
      </c>
      <c r="D29" s="54"/>
    </row>
    <row r="30" spans="1:4" ht="153" customHeight="1" x14ac:dyDescent="0.25">
      <c r="A30" s="47"/>
      <c r="B30" s="48"/>
      <c r="C30" s="55" t="s">
        <v>116</v>
      </c>
      <c r="D30" s="50"/>
    </row>
    <row r="31" spans="1:4" x14ac:dyDescent="0.25">
      <c r="A31" s="39" t="s">
        <v>62</v>
      </c>
      <c r="B31" s="40"/>
      <c r="C31" s="40"/>
      <c r="D31" s="30"/>
    </row>
    <row r="32" spans="1:4" ht="22.5" x14ac:dyDescent="0.25">
      <c r="A32" s="41" t="s">
        <v>12</v>
      </c>
      <c r="B32" s="42" t="s">
        <v>12</v>
      </c>
      <c r="C32" s="28" t="s">
        <v>117</v>
      </c>
      <c r="D32" s="29"/>
    </row>
    <row r="33" spans="1:4" ht="33.75" x14ac:dyDescent="0.25">
      <c r="A33" s="43" t="s">
        <v>12</v>
      </c>
      <c r="B33" s="44" t="s">
        <v>12</v>
      </c>
      <c r="C33" s="45" t="s">
        <v>88</v>
      </c>
      <c r="D33" s="46"/>
    </row>
    <row r="34" spans="1:4" ht="72" customHeight="1" x14ac:dyDescent="0.25">
      <c r="A34" s="51" t="s">
        <v>12</v>
      </c>
      <c r="B34" s="52" t="s">
        <v>12</v>
      </c>
      <c r="C34" s="53" t="s">
        <v>89</v>
      </c>
      <c r="D34" s="54"/>
    </row>
    <row r="35" spans="1:4" ht="93" customHeight="1" x14ac:dyDescent="0.25">
      <c r="A35" s="47"/>
      <c r="B35" s="48"/>
      <c r="C35" s="49" t="s">
        <v>90</v>
      </c>
      <c r="D35" s="50"/>
    </row>
    <row r="36" spans="1:4" ht="45" x14ac:dyDescent="0.25">
      <c r="A36" s="51" t="s">
        <v>12</v>
      </c>
      <c r="B36" s="52" t="s">
        <v>12</v>
      </c>
      <c r="C36" s="53" t="s">
        <v>91</v>
      </c>
      <c r="D36" s="54"/>
    </row>
    <row r="37" spans="1:4" ht="126" customHeight="1" x14ac:dyDescent="0.25">
      <c r="A37" s="43" t="s">
        <v>12</v>
      </c>
      <c r="B37" s="44" t="s">
        <v>12</v>
      </c>
      <c r="C37" s="45" t="s">
        <v>118</v>
      </c>
      <c r="D37" s="46"/>
    </row>
    <row r="38" spans="1:4" ht="24" x14ac:dyDescent="0.25">
      <c r="A38" s="26"/>
      <c r="B38" s="27"/>
      <c r="C38" s="56" t="s">
        <v>92</v>
      </c>
      <c r="D38" s="29"/>
    </row>
    <row r="39" spans="1:4" ht="56.25" x14ac:dyDescent="0.25">
      <c r="A39" s="51" t="s">
        <v>12</v>
      </c>
      <c r="B39" s="52" t="s">
        <v>12</v>
      </c>
      <c r="C39" s="53" t="s">
        <v>119</v>
      </c>
      <c r="D39" s="54"/>
    </row>
    <row r="40" spans="1:4" ht="45" x14ac:dyDescent="0.25">
      <c r="A40" s="51" t="s">
        <v>12</v>
      </c>
      <c r="B40" s="52" t="s">
        <v>12</v>
      </c>
      <c r="C40" s="53" t="s">
        <v>120</v>
      </c>
      <c r="D40" s="54"/>
    </row>
    <row r="41" spans="1:4" ht="45" x14ac:dyDescent="0.25">
      <c r="A41" s="51" t="s">
        <v>12</v>
      </c>
      <c r="B41" s="52" t="s">
        <v>12</v>
      </c>
      <c r="C41" s="53" t="s">
        <v>93</v>
      </c>
      <c r="D41" s="54"/>
    </row>
    <row r="42" spans="1:4" ht="45" x14ac:dyDescent="0.25">
      <c r="A42" s="51" t="s">
        <v>12</v>
      </c>
      <c r="B42" s="52" t="s">
        <v>12</v>
      </c>
      <c r="C42" s="53" t="s">
        <v>68</v>
      </c>
      <c r="D42" s="54"/>
    </row>
    <row r="43" spans="1:4" ht="33.75" x14ac:dyDescent="0.25">
      <c r="A43" s="51" t="s">
        <v>12</v>
      </c>
      <c r="B43" s="52" t="s">
        <v>12</v>
      </c>
      <c r="C43" s="53" t="s">
        <v>69</v>
      </c>
      <c r="D43" s="54"/>
    </row>
    <row r="44" spans="1:4" ht="67.5" x14ac:dyDescent="0.25">
      <c r="A44" s="51" t="s">
        <v>12</v>
      </c>
      <c r="B44" s="52" t="s">
        <v>12</v>
      </c>
      <c r="C44" s="53" t="s">
        <v>94</v>
      </c>
      <c r="D44" s="54"/>
    </row>
    <row r="45" spans="1:4" ht="123.75" x14ac:dyDescent="0.25">
      <c r="A45" s="51" t="s">
        <v>12</v>
      </c>
      <c r="B45" s="52" t="s">
        <v>12</v>
      </c>
      <c r="C45" s="53" t="s">
        <v>67</v>
      </c>
      <c r="D45" s="54"/>
    </row>
    <row r="46" spans="1:4" x14ac:dyDescent="0.25">
      <c r="A46" s="39" t="s">
        <v>63</v>
      </c>
      <c r="B46" s="40"/>
      <c r="C46" s="40"/>
      <c r="D46" s="30"/>
    </row>
    <row r="47" spans="1:4" ht="33.75" x14ac:dyDescent="0.25">
      <c r="A47" s="43" t="s">
        <v>12</v>
      </c>
      <c r="B47" s="44" t="s">
        <v>12</v>
      </c>
      <c r="C47" s="45" t="s">
        <v>95</v>
      </c>
      <c r="D47" s="46"/>
    </row>
    <row r="48" spans="1:4" ht="255.75" customHeight="1" x14ac:dyDescent="0.25">
      <c r="A48" s="51" t="s">
        <v>12</v>
      </c>
      <c r="B48" s="52" t="s">
        <v>12</v>
      </c>
      <c r="C48" s="53" t="s">
        <v>96</v>
      </c>
      <c r="D48" s="54"/>
    </row>
    <row r="49" spans="1:4" ht="56.25" customHeight="1" x14ac:dyDescent="0.25">
      <c r="A49" s="47"/>
      <c r="B49" s="48"/>
      <c r="C49" s="49" t="s">
        <v>97</v>
      </c>
      <c r="D49" s="50"/>
    </row>
    <row r="50" spans="1:4" x14ac:dyDescent="0.25">
      <c r="A50" s="39" t="s">
        <v>27</v>
      </c>
      <c r="B50" s="40"/>
      <c r="C50" s="40"/>
      <c r="D50" s="30"/>
    </row>
    <row r="51" spans="1:4" ht="22.5" x14ac:dyDescent="0.25">
      <c r="A51" s="41" t="s">
        <v>12</v>
      </c>
      <c r="B51" s="42" t="s">
        <v>12</v>
      </c>
      <c r="C51" s="28" t="s">
        <v>122</v>
      </c>
      <c r="D51" s="29"/>
    </row>
    <row r="52" spans="1:4" ht="60" customHeight="1" x14ac:dyDescent="0.25">
      <c r="A52" s="43" t="s">
        <v>12</v>
      </c>
      <c r="B52" s="44" t="s">
        <v>12</v>
      </c>
      <c r="C52" s="45" t="s">
        <v>121</v>
      </c>
      <c r="D52" s="46"/>
    </row>
    <row r="53" spans="1:4" ht="22.5" x14ac:dyDescent="0.25">
      <c r="A53" s="51" t="s">
        <v>12</v>
      </c>
      <c r="B53" s="52" t="s">
        <v>12</v>
      </c>
      <c r="C53" s="53" t="s">
        <v>28</v>
      </c>
      <c r="D53" s="54"/>
    </row>
    <row r="54" spans="1:4" x14ac:dyDescent="0.25">
      <c r="A54" s="39" t="s">
        <v>59</v>
      </c>
      <c r="B54" s="40"/>
      <c r="C54" s="40"/>
      <c r="D54" s="30"/>
    </row>
    <row r="55" spans="1:4" ht="30.75" customHeight="1" x14ac:dyDescent="0.25">
      <c r="A55" s="41" t="s">
        <v>12</v>
      </c>
      <c r="B55" s="42" t="s">
        <v>12</v>
      </c>
      <c r="C55" s="28" t="s">
        <v>98</v>
      </c>
      <c r="D55" s="29"/>
    </row>
    <row r="56" spans="1:4" ht="60.75" customHeight="1" x14ac:dyDescent="0.25">
      <c r="A56" s="43" t="s">
        <v>12</v>
      </c>
      <c r="B56" s="44" t="s">
        <v>12</v>
      </c>
      <c r="C56" s="45" t="s">
        <v>58</v>
      </c>
      <c r="D56" s="46"/>
    </row>
    <row r="57" spans="1:4" ht="39" customHeight="1" x14ac:dyDescent="0.25">
      <c r="A57" s="47"/>
      <c r="B57" s="48"/>
      <c r="C57" s="49" t="s">
        <v>99</v>
      </c>
      <c r="D57" s="50"/>
    </row>
    <row r="58" spans="1:4" x14ac:dyDescent="0.25">
      <c r="A58" s="39" t="s">
        <v>60</v>
      </c>
      <c r="B58" s="40"/>
      <c r="C58" s="40"/>
      <c r="D58" s="30"/>
    </row>
    <row r="59" spans="1:4" ht="22.5" x14ac:dyDescent="0.25">
      <c r="A59" s="41" t="s">
        <v>12</v>
      </c>
      <c r="B59" s="42" t="s">
        <v>12</v>
      </c>
      <c r="C59" s="28" t="s">
        <v>123</v>
      </c>
      <c r="D59" s="29"/>
    </row>
    <row r="60" spans="1:4" ht="54.75" customHeight="1" x14ac:dyDescent="0.25">
      <c r="A60" s="43" t="s">
        <v>12</v>
      </c>
      <c r="B60" s="44" t="s">
        <v>12</v>
      </c>
      <c r="C60" s="45" t="s">
        <v>100</v>
      </c>
      <c r="D60" s="46"/>
    </row>
    <row r="61" spans="1:4" ht="54.75" customHeight="1" x14ac:dyDescent="0.25">
      <c r="A61" s="43" t="s">
        <v>12</v>
      </c>
      <c r="B61" s="44" t="s">
        <v>12</v>
      </c>
      <c r="C61" s="45" t="s">
        <v>101</v>
      </c>
      <c r="D61" s="46"/>
    </row>
    <row r="62" spans="1:4" ht="64.5" customHeight="1" x14ac:dyDescent="0.25">
      <c r="A62" s="51" t="s">
        <v>12</v>
      </c>
      <c r="B62" s="52" t="s">
        <v>12</v>
      </c>
      <c r="C62" s="53" t="s">
        <v>70</v>
      </c>
      <c r="D62" s="54"/>
    </row>
    <row r="63" spans="1:4" ht="45" x14ac:dyDescent="0.25">
      <c r="A63" s="51" t="s">
        <v>12</v>
      </c>
      <c r="B63" s="52" t="s">
        <v>12</v>
      </c>
      <c r="C63" s="53" t="s">
        <v>102</v>
      </c>
      <c r="D63" s="54"/>
    </row>
    <row r="64" spans="1:4" ht="22.5" x14ac:dyDescent="0.25">
      <c r="A64" s="51" t="s">
        <v>12</v>
      </c>
      <c r="B64" s="52" t="s">
        <v>12</v>
      </c>
      <c r="C64" s="53" t="s">
        <v>103</v>
      </c>
      <c r="D64" s="57"/>
    </row>
    <row r="65" spans="1:7" ht="46.5" x14ac:dyDescent="0.25">
      <c r="A65" s="47"/>
      <c r="B65" s="48"/>
      <c r="C65" s="49" t="s">
        <v>104</v>
      </c>
      <c r="D65" s="50"/>
    </row>
    <row r="66" spans="1:7" ht="78.75" customHeight="1" x14ac:dyDescent="0.25">
      <c r="A66" s="51" t="s">
        <v>12</v>
      </c>
      <c r="B66" s="52" t="s">
        <v>12</v>
      </c>
      <c r="C66" s="53" t="s">
        <v>105</v>
      </c>
      <c r="D66" s="54"/>
    </row>
    <row r="67" spans="1:7" ht="56.25" x14ac:dyDescent="0.25">
      <c r="A67" s="51" t="s">
        <v>12</v>
      </c>
      <c r="B67" s="52" t="s">
        <v>12</v>
      </c>
      <c r="C67" s="53" t="s">
        <v>106</v>
      </c>
      <c r="D67" s="54"/>
    </row>
    <row r="68" spans="1:7" ht="201" customHeight="1" x14ac:dyDescent="0.25">
      <c r="A68" s="43" t="s">
        <v>12</v>
      </c>
      <c r="B68" s="44" t="s">
        <v>12</v>
      </c>
      <c r="C68" s="45" t="s">
        <v>107</v>
      </c>
      <c r="D68" s="46"/>
    </row>
    <row r="69" spans="1:7" ht="18.75" customHeight="1" x14ac:dyDescent="0.25">
      <c r="A69" s="304" t="s">
        <v>29</v>
      </c>
      <c r="B69" s="305"/>
      <c r="C69" s="306"/>
      <c r="D69" s="25"/>
    </row>
    <row r="70" spans="1:7" ht="22.5" x14ac:dyDescent="0.25">
      <c r="A70" s="41" t="s">
        <v>12</v>
      </c>
      <c r="B70" s="42" t="s">
        <v>12</v>
      </c>
      <c r="C70" s="28" t="s">
        <v>77</v>
      </c>
      <c r="D70" s="29"/>
    </row>
    <row r="71" spans="1:7" ht="33.75" x14ac:dyDescent="0.25">
      <c r="A71" s="43" t="s">
        <v>12</v>
      </c>
      <c r="B71" s="44" t="s">
        <v>12</v>
      </c>
      <c r="C71" s="45" t="s">
        <v>108</v>
      </c>
      <c r="D71" s="46"/>
    </row>
    <row r="72" spans="1:7" ht="57.75" x14ac:dyDescent="0.25">
      <c r="A72" s="51" t="s">
        <v>12</v>
      </c>
      <c r="B72" s="52" t="s">
        <v>12</v>
      </c>
      <c r="C72" s="53" t="s">
        <v>109</v>
      </c>
      <c r="D72" s="54"/>
    </row>
    <row r="73" spans="1:7" ht="33.75" x14ac:dyDescent="0.25">
      <c r="A73" s="43" t="s">
        <v>12</v>
      </c>
      <c r="B73" s="44" t="s">
        <v>12</v>
      </c>
      <c r="C73" s="45" t="s">
        <v>73</v>
      </c>
      <c r="D73" s="46"/>
    </row>
    <row r="74" spans="1:7" ht="105.75" x14ac:dyDescent="0.25">
      <c r="A74" s="43" t="s">
        <v>12</v>
      </c>
      <c r="B74" s="44" t="s">
        <v>12</v>
      </c>
      <c r="C74" s="58" t="s">
        <v>110</v>
      </c>
      <c r="D74" s="46"/>
    </row>
    <row r="75" spans="1:7" ht="35.25" x14ac:dyDescent="0.25">
      <c r="A75" s="47"/>
      <c r="B75" s="48"/>
      <c r="C75" s="49" t="s">
        <v>111</v>
      </c>
      <c r="D75" s="50"/>
    </row>
    <row r="76" spans="1:7" ht="153.75" customHeight="1" x14ac:dyDescent="0.25">
      <c r="A76" s="43" t="s">
        <v>12</v>
      </c>
      <c r="B76" s="44" t="s">
        <v>12</v>
      </c>
      <c r="C76" s="58" t="s">
        <v>112</v>
      </c>
      <c r="D76" s="46"/>
    </row>
    <row r="77" spans="1:7" ht="35.25" customHeight="1" x14ac:dyDescent="0.25">
      <c r="A77" s="43" t="s">
        <v>12</v>
      </c>
      <c r="B77" s="44" t="s">
        <v>12</v>
      </c>
      <c r="C77" s="45" t="s">
        <v>71</v>
      </c>
      <c r="D77" s="46"/>
    </row>
    <row r="78" spans="1:7" ht="35.25" customHeight="1" x14ac:dyDescent="0.25">
      <c r="A78" s="43" t="s">
        <v>12</v>
      </c>
      <c r="B78" s="44" t="s">
        <v>12</v>
      </c>
      <c r="C78" s="45" t="s">
        <v>72</v>
      </c>
      <c r="D78" s="46"/>
    </row>
    <row r="79" spans="1:7" ht="18" customHeight="1" x14ac:dyDescent="0.25">
      <c r="A79" s="301" t="s">
        <v>30</v>
      </c>
      <c r="B79" s="302"/>
      <c r="C79" s="303"/>
      <c r="D79" s="59"/>
    </row>
    <row r="80" spans="1:7" ht="22.5" x14ac:dyDescent="0.25">
      <c r="A80" s="60" t="s">
        <v>12</v>
      </c>
      <c r="B80" s="61" t="s">
        <v>12</v>
      </c>
      <c r="C80" s="62" t="s">
        <v>124</v>
      </c>
      <c r="D80" s="63"/>
      <c r="E80" s="64"/>
      <c r="F80" s="64"/>
      <c r="G80" s="64"/>
    </row>
    <row r="81" spans="1:7" x14ac:dyDescent="0.25">
      <c r="A81" s="64"/>
      <c r="B81" s="64"/>
      <c r="C81" s="64"/>
      <c r="D81" s="64"/>
      <c r="E81" s="64"/>
      <c r="F81" s="64"/>
      <c r="G81" s="64"/>
    </row>
    <row r="82" spans="1:7" ht="33.75" x14ac:dyDescent="0.25">
      <c r="A82" s="64"/>
      <c r="B82" s="64"/>
      <c r="C82" s="65" t="s">
        <v>64</v>
      </c>
      <c r="D82" s="66"/>
      <c r="E82" s="64"/>
      <c r="F82" s="64"/>
      <c r="G82" s="64"/>
    </row>
    <row r="83" spans="1:7" x14ac:dyDescent="0.25">
      <c r="A83" s="64"/>
      <c r="B83" s="64"/>
      <c r="C83" s="67" t="s">
        <v>19</v>
      </c>
      <c r="D83" s="19"/>
      <c r="E83" s="64"/>
      <c r="F83" s="64"/>
      <c r="G83" s="64"/>
    </row>
    <row r="84" spans="1:7" x14ac:dyDescent="0.25">
      <c r="A84" s="64"/>
      <c r="B84" s="64"/>
      <c r="C84" s="68" t="s">
        <v>20</v>
      </c>
      <c r="D84" s="19"/>
      <c r="E84" s="64"/>
      <c r="F84" s="64"/>
      <c r="G84" s="64"/>
    </row>
    <row r="85" spans="1:7" ht="55.5" customHeight="1" x14ac:dyDescent="0.25">
      <c r="A85" s="64"/>
      <c r="B85" s="64"/>
      <c r="C85" s="68" t="s">
        <v>13</v>
      </c>
      <c r="D85" s="69"/>
      <c r="E85" s="64"/>
      <c r="F85" s="64"/>
      <c r="G85" s="64"/>
    </row>
    <row r="86" spans="1:7" x14ac:dyDescent="0.25">
      <c r="A86" s="64"/>
      <c r="B86" s="64"/>
      <c r="C86" s="70"/>
      <c r="D86" s="64"/>
      <c r="E86" s="64"/>
      <c r="F86" s="64"/>
      <c r="G86" s="64"/>
    </row>
    <row r="87" spans="1:7" x14ac:dyDescent="0.25">
      <c r="E87" s="64"/>
      <c r="F87" s="64"/>
      <c r="G87" s="64"/>
    </row>
    <row r="88" spans="1:7" x14ac:dyDescent="0.25">
      <c r="E88" s="64"/>
      <c r="F88" s="64"/>
      <c r="G88" s="64"/>
    </row>
    <row r="89" spans="1:7" ht="21.75" customHeight="1" x14ac:dyDescent="0.25">
      <c r="E89" s="64"/>
      <c r="F89" s="64"/>
      <c r="G89" s="64"/>
    </row>
    <row r="90" spans="1:7" ht="18.75" customHeight="1" x14ac:dyDescent="0.25">
      <c r="E90" s="64"/>
      <c r="F90" s="64"/>
      <c r="G90" s="64"/>
    </row>
    <row r="91" spans="1:7" ht="18" customHeight="1" x14ac:dyDescent="0.25">
      <c r="E91" s="64"/>
      <c r="F91" s="64"/>
      <c r="G91" s="64"/>
    </row>
  </sheetData>
  <customSheetViews>
    <customSheetView guid="{F6DA3150-494E-4480-A5B9-47FA58548085}" scale="190" showPageBreaks="1" printArea="1" topLeftCell="A33">
      <selection activeCell="C39" sqref="C39"/>
      <rowBreaks count="1" manualBreakCount="1">
        <brk id="26" max="3" man="1"/>
      </rowBreaks>
      <pageMargins left="0.25" right="0.25" top="0.5" bottom="0.5" header="0.3" footer="0.3"/>
      <pageSetup orientation="portrait" horizontalDpi="4294967293" verticalDpi="4294967293" r:id="rId1"/>
      <headerFooter>
        <oddFooter>&amp;LUser’s Manual for ANSI/ASHRAE/USGBC/IES Standard 189.1&amp;R&amp;P of &amp;N</oddFooter>
      </headerFooter>
    </customSheetView>
    <customSheetView guid="{437AFBA3-9E6B-4FFF-9DB9-DEAF8919AE72}" scale="190" topLeftCell="A35">
      <selection activeCell="C41" sqref="C41"/>
      <rowBreaks count="1" manualBreakCount="1">
        <brk id="26" max="3" man="1"/>
      </rowBreaks>
      <pageMargins left="0.25" right="0.25" top="0.5" bottom="0.5" header="0.3" footer="0.3"/>
      <pageSetup orientation="portrait" horizontalDpi="4294967293" verticalDpi="4294967293" r:id="rId2"/>
      <headerFooter>
        <oddFooter>&amp;LUser’s Manual for ANSI/ASHRAE/USGBC/IES Standard 189.1&amp;R&amp;P of &amp;N</oddFooter>
      </headerFooter>
    </customSheetView>
    <customSheetView guid="{7BEC6EBB-5FA7-46B6-95DA-97341358C734}" scale="190" showPageBreaks="1" printArea="1" topLeftCell="A35">
      <selection activeCell="C41" sqref="C41"/>
      <rowBreaks count="1" manualBreakCount="1">
        <brk id="26" max="3" man="1"/>
      </rowBreaks>
      <pageMargins left="0.25" right="0.25" top="0.5" bottom="0.5" header="0.3" footer="0.3"/>
      <pageSetup orientation="portrait" horizontalDpi="4294967293" verticalDpi="4294967293" r:id="rId3"/>
      <headerFooter>
        <oddFooter>&amp;LUser’s Manual for ANSI/ASHRAE/USGBC/IES Standard 189.1&amp;R&amp;P of &amp;N</oddFooter>
      </headerFooter>
    </customSheetView>
  </customSheetViews>
  <mergeCells count="11">
    <mergeCell ref="A79:C79"/>
    <mergeCell ref="A69:C69"/>
    <mergeCell ref="A7:D7"/>
    <mergeCell ref="A1:D1"/>
    <mergeCell ref="A2:D2"/>
    <mergeCell ref="A3:C3"/>
    <mergeCell ref="A4:C4"/>
    <mergeCell ref="A5:C5"/>
    <mergeCell ref="A6:C6"/>
    <mergeCell ref="A10:C10"/>
    <mergeCell ref="A12:C12"/>
  </mergeCells>
  <pageMargins left="0.25" right="0.25" top="0.5" bottom="0.5" header="0.3" footer="0.3"/>
  <pageSetup orientation="portrait" horizontalDpi="4294967293" verticalDpi="4294967293" r:id="rId4"/>
  <headerFooter>
    <oddFooter>&amp;LUser’s Manual for ANSI/ASHRAE/USGBC/IES Standard 189.1-2009&amp;R&amp;P of &amp;N</oddFooter>
  </headerFooter>
  <rowBreaks count="5" manualBreakCount="5">
    <brk id="30" max="3" man="1"/>
    <brk id="45" max="3" man="1"/>
    <brk id="49" max="3" man="1"/>
    <brk id="68" max="3" man="1"/>
    <brk id="78"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98"/>
  <sheetViews>
    <sheetView showGridLines="0" zoomScaleNormal="100" workbookViewId="0">
      <selection activeCell="A2" sqref="A2:L2"/>
    </sheetView>
  </sheetViews>
  <sheetFormatPr defaultRowHeight="14.25" x14ac:dyDescent="0.2"/>
  <cols>
    <col min="1" max="1" width="3.28515625" style="80" customWidth="1"/>
    <col min="2" max="2" width="3.140625" style="80" customWidth="1"/>
    <col min="3" max="3" width="27" style="80" customWidth="1"/>
    <col min="4" max="4" width="8.85546875" style="80" customWidth="1"/>
    <col min="5" max="5" width="11.85546875" style="80" customWidth="1"/>
    <col min="6" max="8" width="10.42578125" style="80" customWidth="1"/>
    <col min="9" max="9" width="11.85546875" style="80" customWidth="1"/>
    <col min="10" max="12" width="10.42578125" style="80" customWidth="1"/>
    <col min="13" max="13" width="34.28515625" style="80" customWidth="1"/>
    <col min="14" max="16384" width="9.140625" style="80"/>
  </cols>
  <sheetData>
    <row r="1" spans="1:13" ht="21" customHeight="1" x14ac:dyDescent="0.25">
      <c r="A1" s="352" t="s">
        <v>37</v>
      </c>
      <c r="B1" s="353"/>
      <c r="C1" s="353"/>
      <c r="D1" s="353"/>
      <c r="E1" s="353"/>
      <c r="F1" s="353"/>
      <c r="G1" s="353"/>
      <c r="H1" s="353"/>
      <c r="I1" s="353"/>
      <c r="J1" s="353"/>
      <c r="K1" s="353"/>
      <c r="L1" s="354"/>
    </row>
    <row r="2" spans="1:13" x14ac:dyDescent="0.2">
      <c r="A2" s="355" t="s">
        <v>0</v>
      </c>
      <c r="B2" s="355"/>
      <c r="C2" s="355"/>
      <c r="D2" s="355"/>
      <c r="E2" s="355"/>
      <c r="F2" s="355"/>
      <c r="G2" s="355"/>
      <c r="H2" s="355"/>
      <c r="I2" s="355"/>
      <c r="J2" s="355"/>
      <c r="K2" s="355"/>
      <c r="L2" s="355"/>
    </row>
    <row r="3" spans="1:13" ht="15" customHeight="1" x14ac:dyDescent="0.2">
      <c r="A3" s="356" t="s">
        <v>1</v>
      </c>
      <c r="B3" s="357"/>
      <c r="C3" s="357"/>
      <c r="D3" s="357"/>
      <c r="E3" s="357"/>
      <c r="F3" s="357"/>
      <c r="G3" s="357"/>
      <c r="H3" s="357"/>
      <c r="I3" s="357"/>
      <c r="J3" s="358"/>
      <c r="K3" s="17"/>
      <c r="L3" s="3" t="s">
        <v>2</v>
      </c>
    </row>
    <row r="4" spans="1:13" ht="15" customHeight="1" x14ac:dyDescent="0.2">
      <c r="A4" s="356" t="s">
        <v>3</v>
      </c>
      <c r="B4" s="357"/>
      <c r="C4" s="357"/>
      <c r="D4" s="357"/>
      <c r="E4" s="357"/>
      <c r="F4" s="357"/>
      <c r="G4" s="357"/>
      <c r="H4" s="357"/>
      <c r="I4" s="357"/>
      <c r="J4" s="358"/>
      <c r="K4" s="17"/>
      <c r="L4" s="3" t="s">
        <v>4</v>
      </c>
    </row>
    <row r="5" spans="1:13" ht="15" customHeight="1" x14ac:dyDescent="0.2">
      <c r="A5" s="356" t="s">
        <v>5</v>
      </c>
      <c r="B5" s="357"/>
      <c r="C5" s="357"/>
      <c r="D5" s="357"/>
      <c r="E5" s="357"/>
      <c r="F5" s="357"/>
      <c r="G5" s="357"/>
      <c r="H5" s="357"/>
      <c r="I5" s="357"/>
      <c r="J5" s="358"/>
      <c r="K5" s="17"/>
      <c r="L5" s="3" t="s">
        <v>4</v>
      </c>
    </row>
    <row r="6" spans="1:13" ht="15" customHeight="1" x14ac:dyDescent="0.2">
      <c r="A6" s="356" t="s">
        <v>6</v>
      </c>
      <c r="B6" s="357"/>
      <c r="C6" s="357"/>
      <c r="D6" s="357"/>
      <c r="E6" s="357"/>
      <c r="F6" s="357"/>
      <c r="G6" s="357"/>
      <c r="H6" s="357"/>
      <c r="I6" s="357"/>
      <c r="J6" s="358"/>
      <c r="K6" s="17"/>
      <c r="L6" s="81"/>
    </row>
    <row r="7" spans="1:13" x14ac:dyDescent="0.2">
      <c r="A7" s="339" t="s">
        <v>14</v>
      </c>
      <c r="B7" s="340"/>
      <c r="C7" s="340"/>
      <c r="D7" s="340"/>
      <c r="E7" s="340"/>
      <c r="F7" s="340"/>
      <c r="G7" s="340"/>
      <c r="H7" s="340"/>
      <c r="I7" s="340"/>
      <c r="J7" s="340"/>
      <c r="K7" s="340"/>
      <c r="L7" s="341"/>
    </row>
    <row r="8" spans="1:13" ht="63" customHeight="1" x14ac:dyDescent="0.2">
      <c r="A8" s="1" t="s">
        <v>8</v>
      </c>
      <c r="B8" s="1" t="s">
        <v>10</v>
      </c>
      <c r="C8" s="82" t="s">
        <v>9</v>
      </c>
      <c r="D8" s="83"/>
      <c r="E8" s="84"/>
      <c r="F8" s="83"/>
      <c r="G8" s="83"/>
      <c r="H8" s="83"/>
      <c r="I8" s="83"/>
      <c r="J8" s="85"/>
      <c r="K8" s="85"/>
      <c r="L8" s="86"/>
    </row>
    <row r="9" spans="1:13" ht="9" customHeight="1" x14ac:dyDescent="0.25">
      <c r="A9" s="87"/>
      <c r="B9" s="87"/>
      <c r="C9" s="87"/>
      <c r="D9" s="87"/>
      <c r="E9" s="87"/>
      <c r="F9" s="87"/>
      <c r="G9" s="87"/>
      <c r="H9" s="87"/>
      <c r="I9" s="87"/>
      <c r="J9" s="87"/>
      <c r="K9" s="87"/>
      <c r="L9" s="87"/>
    </row>
    <row r="10" spans="1:13" ht="21" customHeight="1" x14ac:dyDescent="0.2">
      <c r="A10" s="342" t="s">
        <v>129</v>
      </c>
      <c r="B10" s="343"/>
      <c r="C10" s="343"/>
      <c r="D10" s="343"/>
      <c r="E10" s="343"/>
      <c r="F10" s="343"/>
      <c r="G10" s="343"/>
      <c r="H10" s="343"/>
      <c r="I10" s="343"/>
      <c r="J10" s="343"/>
      <c r="K10" s="343"/>
      <c r="L10" s="344"/>
      <c r="M10" s="88" t="s">
        <v>130</v>
      </c>
    </row>
    <row r="11" spans="1:13" ht="15" customHeight="1" x14ac:dyDescent="0.2">
      <c r="A11" s="89"/>
      <c r="B11" s="90"/>
      <c r="C11" s="91" t="s">
        <v>131</v>
      </c>
      <c r="D11" s="92"/>
      <c r="E11" s="345" t="s">
        <v>132</v>
      </c>
      <c r="F11" s="346"/>
      <c r="G11" s="93"/>
      <c r="H11" s="93"/>
      <c r="I11" s="93"/>
      <c r="J11" s="93"/>
      <c r="K11" s="93"/>
      <c r="L11" s="94"/>
    </row>
    <row r="12" spans="1:13" x14ac:dyDescent="0.2">
      <c r="A12" s="89"/>
      <c r="B12" s="90"/>
      <c r="C12" s="347" t="s">
        <v>133</v>
      </c>
      <c r="D12" s="347"/>
      <c r="E12" s="348"/>
      <c r="F12" s="348"/>
      <c r="G12" s="348"/>
      <c r="H12" s="348"/>
      <c r="I12" s="348"/>
      <c r="J12" s="348"/>
      <c r="K12" s="348"/>
      <c r="L12" s="349"/>
    </row>
    <row r="13" spans="1:13" x14ac:dyDescent="0.2">
      <c r="A13" s="89"/>
      <c r="B13" s="90"/>
      <c r="C13" s="347" t="s">
        <v>134</v>
      </c>
      <c r="D13" s="347"/>
      <c r="E13" s="350"/>
      <c r="F13" s="350"/>
      <c r="G13" s="350"/>
      <c r="H13" s="350"/>
      <c r="I13" s="350"/>
      <c r="J13" s="350"/>
      <c r="K13" s="350"/>
      <c r="L13" s="351"/>
    </row>
    <row r="14" spans="1:13" ht="15" customHeight="1" x14ac:dyDescent="0.2">
      <c r="A14" s="95"/>
      <c r="B14" s="96"/>
      <c r="C14" s="329" t="s">
        <v>135</v>
      </c>
      <c r="D14" s="329"/>
      <c r="E14" s="330"/>
      <c r="F14" s="330"/>
      <c r="G14" s="330"/>
      <c r="H14" s="330"/>
      <c r="I14" s="330"/>
      <c r="J14" s="330"/>
      <c r="K14" s="330"/>
      <c r="L14" s="331"/>
    </row>
    <row r="15" spans="1:13" x14ac:dyDescent="0.2">
      <c r="A15" s="97"/>
      <c r="B15" s="98"/>
      <c r="C15" s="99"/>
      <c r="D15" s="100"/>
      <c r="E15" s="332" t="s">
        <v>136</v>
      </c>
      <c r="F15" s="333"/>
      <c r="G15" s="333"/>
      <c r="H15" s="333"/>
      <c r="I15" s="333" t="s">
        <v>137</v>
      </c>
      <c r="J15" s="333"/>
      <c r="K15" s="333"/>
      <c r="L15" s="334"/>
    </row>
    <row r="16" spans="1:13" ht="37.5" x14ac:dyDescent="0.2">
      <c r="A16" s="101"/>
      <c r="B16" s="102"/>
      <c r="C16" s="103" t="s">
        <v>138</v>
      </c>
      <c r="D16" s="104" t="s">
        <v>139</v>
      </c>
      <c r="E16" s="105" t="s">
        <v>140</v>
      </c>
      <c r="F16" s="106" t="s">
        <v>141</v>
      </c>
      <c r="G16" s="106" t="s">
        <v>142</v>
      </c>
      <c r="H16" s="106" t="s">
        <v>143</v>
      </c>
      <c r="I16" s="106" t="s">
        <v>140</v>
      </c>
      <c r="J16" s="106" t="s">
        <v>141</v>
      </c>
      <c r="K16" s="106" t="s">
        <v>142</v>
      </c>
      <c r="L16" s="107" t="s">
        <v>143</v>
      </c>
    </row>
    <row r="17" spans="1:15" x14ac:dyDescent="0.2">
      <c r="A17" s="108"/>
      <c r="B17" s="109"/>
      <c r="C17" s="110" t="s">
        <v>144</v>
      </c>
      <c r="D17" s="111">
        <v>1.387</v>
      </c>
      <c r="E17" s="112">
        <v>8000000</v>
      </c>
      <c r="F17" s="113">
        <v>248000</v>
      </c>
      <c r="G17" s="114">
        <f>IF(OR(ISBLANK(E17),ISBLANK(F17)),0,F17/E17)</f>
        <v>3.1E-2</v>
      </c>
      <c r="H17" s="115">
        <f>IF(ISBLANK(E17),0,(E17/3.41)*$D17)</f>
        <v>3253958.944281525</v>
      </c>
      <c r="I17" s="116">
        <v>9895210</v>
      </c>
      <c r="J17" s="113">
        <v>310000</v>
      </c>
      <c r="K17" s="114">
        <f>IF(OR(ISBLANK(I17),ISBLANK(J17)),0,J17/I17)</f>
        <v>3.132828914191816E-2</v>
      </c>
      <c r="L17" s="117">
        <f>IF(ISBLANK(I17),0,(I17/3.41)*$D17)</f>
        <v>4024825.8856304986</v>
      </c>
      <c r="M17" s="118" t="str">
        <f>IF(OR(G17=0,K17=0),"",IF(ABS((K17-G17)/G17)&gt;0.05,"Utility Rates Do Not Match","Rates Match"))</f>
        <v>Rates Match</v>
      </c>
    </row>
    <row r="18" spans="1:15" x14ac:dyDescent="0.2">
      <c r="A18" s="108"/>
      <c r="B18" s="109"/>
      <c r="C18" s="110" t="s">
        <v>145</v>
      </c>
      <c r="D18" s="111">
        <v>0.6</v>
      </c>
      <c r="E18" s="119"/>
      <c r="F18" s="120"/>
      <c r="G18" s="121">
        <f t="shared" ref="G18:G27" si="0">IF(OR(ISBLANK(E18),ISBLANK(F18)),0,F18/E18)</f>
        <v>0</v>
      </c>
      <c r="H18" s="122">
        <f t="shared" ref="H18:H27" si="1">IF(ISBLANK(E18),0,(E18/3.41)*$D18)</f>
        <v>0</v>
      </c>
      <c r="I18" s="123"/>
      <c r="J18" s="120"/>
      <c r="K18" s="121">
        <f t="shared" ref="K18:K27" si="2">IF(OR(ISBLANK(I18),ISBLANK(J18)),0,J18/I18)</f>
        <v>0</v>
      </c>
      <c r="L18" s="124">
        <f t="shared" ref="L18:L27" si="3">IF(ISBLANK(I18),0,(I18/3.41)*$D18)</f>
        <v>0</v>
      </c>
      <c r="M18" s="118" t="str">
        <f t="shared" ref="M18:M27" si="4">IF(OR(G18=0,K18=0),"",IF(ABS((K18-G18)/G18)&gt;0.05,"Utility Rates Do Not Match","Rates Match"))</f>
        <v/>
      </c>
    </row>
    <row r="19" spans="1:15" x14ac:dyDescent="0.2">
      <c r="A19" s="108"/>
      <c r="B19" s="109"/>
      <c r="C19" s="110" t="s">
        <v>146</v>
      </c>
      <c r="D19" s="111">
        <v>0.751</v>
      </c>
      <c r="E19" s="119"/>
      <c r="F19" s="120"/>
      <c r="G19" s="121">
        <f t="shared" si="0"/>
        <v>0</v>
      </c>
      <c r="H19" s="122">
        <f t="shared" si="1"/>
        <v>0</v>
      </c>
      <c r="I19" s="123"/>
      <c r="J19" s="120"/>
      <c r="K19" s="121">
        <f t="shared" si="2"/>
        <v>0</v>
      </c>
      <c r="L19" s="124">
        <f t="shared" si="3"/>
        <v>0</v>
      </c>
      <c r="M19" s="118" t="str">
        <f t="shared" si="4"/>
        <v/>
      </c>
    </row>
    <row r="20" spans="1:15" x14ac:dyDescent="0.2">
      <c r="A20" s="108"/>
      <c r="B20" s="109"/>
      <c r="C20" s="110" t="s">
        <v>147</v>
      </c>
      <c r="D20" s="125">
        <v>0.70599999999999996</v>
      </c>
      <c r="E20" s="119"/>
      <c r="F20" s="120"/>
      <c r="G20" s="121">
        <f t="shared" si="0"/>
        <v>0</v>
      </c>
      <c r="H20" s="122">
        <f t="shared" si="1"/>
        <v>0</v>
      </c>
      <c r="I20" s="123"/>
      <c r="J20" s="120"/>
      <c r="K20" s="121">
        <f t="shared" si="2"/>
        <v>0</v>
      </c>
      <c r="L20" s="124">
        <f t="shared" si="3"/>
        <v>0</v>
      </c>
      <c r="M20" s="118" t="str">
        <f t="shared" si="4"/>
        <v/>
      </c>
    </row>
    <row r="21" spans="1:15" x14ac:dyDescent="0.2">
      <c r="A21" s="108"/>
      <c r="B21" s="109"/>
      <c r="C21" s="110" t="s">
        <v>148</v>
      </c>
      <c r="D21" s="125">
        <v>0.83599999999999997</v>
      </c>
      <c r="E21" s="119"/>
      <c r="F21" s="120"/>
      <c r="G21" s="121">
        <f t="shared" si="0"/>
        <v>0</v>
      </c>
      <c r="H21" s="122">
        <f t="shared" si="1"/>
        <v>0</v>
      </c>
      <c r="I21" s="123"/>
      <c r="J21" s="120"/>
      <c r="K21" s="121">
        <f t="shared" si="2"/>
        <v>0</v>
      </c>
      <c r="L21" s="124">
        <f t="shared" si="3"/>
        <v>0</v>
      </c>
      <c r="M21" s="118" t="str">
        <f t="shared" si="4"/>
        <v/>
      </c>
    </row>
    <row r="22" spans="1:15" x14ac:dyDescent="0.2">
      <c r="A22" s="108"/>
      <c r="B22" s="109"/>
      <c r="C22" s="110" t="s">
        <v>149</v>
      </c>
      <c r="D22" s="125">
        <v>0.68899999999999995</v>
      </c>
      <c r="E22" s="119"/>
      <c r="F22" s="120"/>
      <c r="G22" s="121">
        <f t="shared" si="0"/>
        <v>0</v>
      </c>
      <c r="H22" s="122">
        <f t="shared" si="1"/>
        <v>0</v>
      </c>
      <c r="I22" s="123"/>
      <c r="J22" s="120"/>
      <c r="K22" s="121">
        <f t="shared" si="2"/>
        <v>0</v>
      </c>
      <c r="L22" s="124">
        <f t="shared" si="3"/>
        <v>0</v>
      </c>
      <c r="M22" s="118" t="str">
        <f t="shared" si="4"/>
        <v/>
      </c>
    </row>
    <row r="23" spans="1:15" x14ac:dyDescent="0.2">
      <c r="A23" s="108"/>
      <c r="B23" s="109"/>
      <c r="C23" s="110" t="s">
        <v>150</v>
      </c>
      <c r="D23" s="125">
        <v>0.48299999999999998</v>
      </c>
      <c r="E23" s="119">
        <v>3030476</v>
      </c>
      <c r="F23" s="120">
        <v>28796</v>
      </c>
      <c r="G23" s="121">
        <f t="shared" si="0"/>
        <v>9.5021376179847648E-3</v>
      </c>
      <c r="H23" s="122">
        <f t="shared" si="1"/>
        <v>429243.37478005863</v>
      </c>
      <c r="I23" s="123">
        <v>3989790</v>
      </c>
      <c r="J23" s="120">
        <v>37903</v>
      </c>
      <c r="K23" s="121">
        <f t="shared" si="2"/>
        <v>9.4999987468012102E-3</v>
      </c>
      <c r="L23" s="124">
        <f t="shared" si="3"/>
        <v>565122.7478005864</v>
      </c>
      <c r="M23" s="118" t="str">
        <f t="shared" si="4"/>
        <v>Rates Match</v>
      </c>
    </row>
    <row r="24" spans="1:15" x14ac:dyDescent="0.2">
      <c r="A24" s="108"/>
      <c r="B24" s="109"/>
      <c r="C24" s="110" t="s">
        <v>151</v>
      </c>
      <c r="D24" s="125">
        <v>0.33200000000000002</v>
      </c>
      <c r="E24" s="119"/>
      <c r="F24" s="120"/>
      <c r="G24" s="121">
        <f t="shared" si="0"/>
        <v>0</v>
      </c>
      <c r="H24" s="122">
        <f t="shared" si="1"/>
        <v>0</v>
      </c>
      <c r="I24" s="123"/>
      <c r="J24" s="120"/>
      <c r="K24" s="121">
        <f t="shared" si="2"/>
        <v>0</v>
      </c>
      <c r="L24" s="124">
        <f t="shared" si="3"/>
        <v>0</v>
      </c>
      <c r="M24" s="118" t="str">
        <f t="shared" si="4"/>
        <v/>
      </c>
    </row>
    <row r="25" spans="1:15" x14ac:dyDescent="0.2">
      <c r="A25" s="108"/>
      <c r="B25" s="109"/>
      <c r="C25" s="110" t="s">
        <v>152</v>
      </c>
      <c r="D25" s="125">
        <v>0.81200000000000006</v>
      </c>
      <c r="E25" s="119">
        <v>935000</v>
      </c>
      <c r="F25" s="120">
        <v>27115</v>
      </c>
      <c r="G25" s="121">
        <f t="shared" si="0"/>
        <v>2.9000000000000001E-2</v>
      </c>
      <c r="H25" s="122">
        <f t="shared" si="1"/>
        <v>222645.16129032261</v>
      </c>
      <c r="I25" s="123">
        <v>1115000</v>
      </c>
      <c r="J25" s="120">
        <v>32335</v>
      </c>
      <c r="K25" s="121">
        <f t="shared" si="2"/>
        <v>2.9000000000000001E-2</v>
      </c>
      <c r="L25" s="124">
        <f t="shared" si="3"/>
        <v>265507.3313782991</v>
      </c>
      <c r="M25" s="118" t="str">
        <f t="shared" si="4"/>
        <v>Rates Match</v>
      </c>
    </row>
    <row r="26" spans="1:15" x14ac:dyDescent="0.2">
      <c r="A26" s="108"/>
      <c r="B26" s="109"/>
      <c r="C26" s="110" t="s">
        <v>153</v>
      </c>
      <c r="D26" s="125">
        <v>0.76700000000000002</v>
      </c>
      <c r="E26" s="119"/>
      <c r="F26" s="120"/>
      <c r="G26" s="121">
        <f t="shared" si="0"/>
        <v>0</v>
      </c>
      <c r="H26" s="122">
        <f t="shared" si="1"/>
        <v>0</v>
      </c>
      <c r="I26" s="123"/>
      <c r="J26" s="120"/>
      <c r="K26" s="121">
        <f t="shared" si="2"/>
        <v>0</v>
      </c>
      <c r="L26" s="124">
        <f t="shared" si="3"/>
        <v>0</v>
      </c>
      <c r="M26" s="118" t="str">
        <f t="shared" si="4"/>
        <v/>
      </c>
    </row>
    <row r="27" spans="1:15" x14ac:dyDescent="0.2">
      <c r="A27" s="108"/>
      <c r="B27" s="109"/>
      <c r="C27" s="110" t="s">
        <v>154</v>
      </c>
      <c r="D27" s="111">
        <v>1.387</v>
      </c>
      <c r="E27" s="126"/>
      <c r="F27" s="127"/>
      <c r="G27" s="128">
        <f t="shared" si="0"/>
        <v>0</v>
      </c>
      <c r="H27" s="129">
        <f t="shared" si="1"/>
        <v>0</v>
      </c>
      <c r="I27" s="130"/>
      <c r="J27" s="127"/>
      <c r="K27" s="128">
        <f t="shared" si="2"/>
        <v>0</v>
      </c>
      <c r="L27" s="131">
        <f t="shared" si="3"/>
        <v>0</v>
      </c>
      <c r="M27" s="118" t="str">
        <f t="shared" si="4"/>
        <v/>
      </c>
    </row>
    <row r="28" spans="1:15" s="141" customFormat="1" x14ac:dyDescent="0.25">
      <c r="A28" s="132"/>
      <c r="B28" s="133"/>
      <c r="C28" s="134" t="s">
        <v>155</v>
      </c>
      <c r="D28" s="135"/>
      <c r="E28" s="136">
        <f>SUM(E17:E27)</f>
        <v>11965476</v>
      </c>
      <c r="F28" s="137">
        <f>SUM(F17:F27)</f>
        <v>303911</v>
      </c>
      <c r="G28" s="138">
        <f>IF(E28=0,0,F28/E28)</f>
        <v>2.5398989559629721E-2</v>
      </c>
      <c r="H28" s="139">
        <f>SUM(H17:H27)</f>
        <v>3905847.4803519063</v>
      </c>
      <c r="I28" s="139">
        <f>SUM(I17:I27)</f>
        <v>15000000</v>
      </c>
      <c r="J28" s="137">
        <f>SUM(J17:J27)</f>
        <v>380238</v>
      </c>
      <c r="K28" s="138">
        <f>IF(I28=0,0,J28/I28)</f>
        <v>2.5349199999999999E-2</v>
      </c>
      <c r="L28" s="140">
        <f>SUM(L17:L27)</f>
        <v>4855455.9648093842</v>
      </c>
    </row>
    <row r="29" spans="1:15" ht="14.25" customHeight="1" x14ac:dyDescent="0.25">
      <c r="A29" s="304" t="s">
        <v>156</v>
      </c>
      <c r="B29" s="305"/>
      <c r="C29" s="305"/>
      <c r="D29" s="305"/>
      <c r="E29" s="305"/>
      <c r="F29" s="305"/>
      <c r="G29" s="305"/>
      <c r="H29" s="305"/>
      <c r="I29" s="305"/>
      <c r="J29" s="305"/>
      <c r="K29" s="305"/>
      <c r="L29" s="335"/>
      <c r="O29"/>
    </row>
    <row r="30" spans="1:15" ht="15" customHeight="1" x14ac:dyDescent="0.25">
      <c r="A30" s="142"/>
      <c r="B30" s="143"/>
      <c r="C30" s="336" t="s">
        <v>157</v>
      </c>
      <c r="D30" s="336"/>
      <c r="E30" s="336"/>
      <c r="F30" s="336"/>
      <c r="G30" s="336"/>
      <c r="H30" s="336"/>
      <c r="I30" s="336"/>
      <c r="J30" s="336"/>
      <c r="K30" s="336"/>
      <c r="L30" s="337"/>
      <c r="O30"/>
    </row>
    <row r="31" spans="1:15" ht="15" x14ac:dyDescent="0.25">
      <c r="A31" s="144"/>
      <c r="B31" s="145"/>
      <c r="C31" s="146"/>
      <c r="D31" s="147"/>
      <c r="E31" s="147"/>
      <c r="F31" s="148"/>
      <c r="G31" s="148"/>
      <c r="H31" s="149" t="s">
        <v>158</v>
      </c>
      <c r="I31" s="338" t="s">
        <v>159</v>
      </c>
      <c r="J31" s="338"/>
      <c r="K31" s="148"/>
      <c r="L31" s="150"/>
      <c r="O31"/>
    </row>
    <row r="32" spans="1:15" ht="15" x14ac:dyDescent="0.25">
      <c r="A32" s="151"/>
      <c r="B32" s="152"/>
      <c r="C32" s="153" t="s">
        <v>160</v>
      </c>
      <c r="D32" s="154"/>
      <c r="E32" s="155"/>
      <c r="F32" s="155"/>
      <c r="G32" s="155"/>
      <c r="H32" s="156">
        <v>0.1</v>
      </c>
      <c r="I32" s="157">
        <v>0</v>
      </c>
      <c r="J32" s="158" t="s">
        <v>161</v>
      </c>
      <c r="K32" s="155"/>
      <c r="L32" s="159"/>
      <c r="O32"/>
    </row>
    <row r="33" spans="1:15" ht="15" x14ac:dyDescent="0.25">
      <c r="A33" s="151"/>
      <c r="B33" s="152"/>
      <c r="C33" s="153" t="s">
        <v>162</v>
      </c>
      <c r="D33" s="154"/>
      <c r="E33" s="155"/>
      <c r="F33" s="155"/>
      <c r="G33" s="155"/>
      <c r="H33" s="156">
        <v>0.05</v>
      </c>
      <c r="I33" s="157">
        <v>50000</v>
      </c>
      <c r="J33" s="158" t="s">
        <v>161</v>
      </c>
      <c r="K33" s="155"/>
      <c r="L33" s="159"/>
      <c r="O33"/>
    </row>
    <row r="34" spans="1:15" ht="15" x14ac:dyDescent="0.25">
      <c r="A34" s="151"/>
      <c r="B34" s="152"/>
      <c r="C34" s="153" t="s">
        <v>163</v>
      </c>
      <c r="D34" s="154"/>
      <c r="E34" s="155"/>
      <c r="F34" s="155"/>
      <c r="G34" s="155"/>
      <c r="H34" s="156">
        <v>0.12</v>
      </c>
      <c r="I34" s="157">
        <v>0</v>
      </c>
      <c r="J34" s="158" t="s">
        <v>161</v>
      </c>
      <c r="K34" s="155"/>
      <c r="L34" s="159"/>
      <c r="N34" s="160"/>
      <c r="O34"/>
    </row>
    <row r="35" spans="1:15" x14ac:dyDescent="0.2">
      <c r="A35" s="151"/>
      <c r="B35" s="152"/>
      <c r="C35" s="153" t="s">
        <v>164</v>
      </c>
      <c r="D35" s="154"/>
      <c r="E35" s="155"/>
      <c r="F35" s="155"/>
      <c r="G35" s="155"/>
      <c r="H35" s="156">
        <v>0.45</v>
      </c>
      <c r="I35" s="157">
        <v>0</v>
      </c>
      <c r="J35" s="158" t="s">
        <v>161</v>
      </c>
      <c r="K35" s="155"/>
      <c r="L35" s="159"/>
      <c r="N35" s="160"/>
      <c r="O35" s="160"/>
    </row>
    <row r="36" spans="1:15" x14ac:dyDescent="0.2">
      <c r="A36" s="151"/>
      <c r="B36" s="152"/>
      <c r="C36" s="153" t="s">
        <v>165</v>
      </c>
      <c r="D36" s="154"/>
      <c r="E36" s="155"/>
      <c r="F36" s="155"/>
      <c r="G36" s="155"/>
      <c r="H36" s="156">
        <v>0.24</v>
      </c>
      <c r="I36" s="157">
        <v>250000</v>
      </c>
      <c r="J36" s="158" t="s">
        <v>161</v>
      </c>
      <c r="K36" s="155"/>
      <c r="L36" s="159"/>
      <c r="N36" s="160"/>
      <c r="O36" s="160"/>
    </row>
    <row r="37" spans="1:15" x14ac:dyDescent="0.2">
      <c r="A37" s="161"/>
      <c r="B37" s="162"/>
      <c r="C37" s="163" t="s">
        <v>166</v>
      </c>
      <c r="D37" s="164"/>
      <c r="E37" s="165"/>
      <c r="F37" s="165"/>
      <c r="G37" s="165"/>
      <c r="H37" s="166">
        <f>I52/100</f>
        <v>0.20833333333333337</v>
      </c>
      <c r="I37" s="167">
        <f>SUM(I32:I36)</f>
        <v>300000</v>
      </c>
      <c r="J37" s="168" t="s">
        <v>167</v>
      </c>
      <c r="K37" s="169"/>
      <c r="L37" s="170"/>
      <c r="N37" s="160"/>
      <c r="O37" s="160"/>
    </row>
    <row r="38" spans="1:15" ht="15" customHeight="1" x14ac:dyDescent="0.2">
      <c r="A38" s="171"/>
      <c r="B38" s="172"/>
      <c r="C38" s="315" t="s">
        <v>168</v>
      </c>
      <c r="D38" s="315"/>
      <c r="E38" s="315"/>
      <c r="F38" s="315"/>
      <c r="G38" s="315"/>
      <c r="H38" s="315"/>
      <c r="I38" s="315"/>
      <c r="J38" s="315"/>
      <c r="K38" s="315"/>
      <c r="L38" s="316"/>
      <c r="N38" s="160"/>
      <c r="O38" s="160"/>
    </row>
    <row r="39" spans="1:15" x14ac:dyDescent="0.2">
      <c r="A39" s="173"/>
      <c r="B39" s="174"/>
      <c r="C39" s="175" t="s">
        <v>169</v>
      </c>
      <c r="D39" s="176"/>
      <c r="E39" s="148"/>
      <c r="F39" s="148"/>
      <c r="G39" s="148"/>
      <c r="H39" s="177"/>
      <c r="I39" s="178">
        <v>416020</v>
      </c>
      <c r="J39" s="179" t="s">
        <v>170</v>
      </c>
      <c r="K39" s="148"/>
      <c r="L39" s="180"/>
      <c r="N39" s="160"/>
      <c r="O39" s="160"/>
    </row>
    <row r="40" spans="1:15" ht="15" customHeight="1" x14ac:dyDescent="0.2">
      <c r="A40" s="181"/>
      <c r="B40" s="182"/>
      <c r="C40" s="312" t="s">
        <v>171</v>
      </c>
      <c r="D40" s="313"/>
      <c r="E40" s="313"/>
      <c r="F40" s="313"/>
      <c r="G40" s="313"/>
      <c r="H40" s="183"/>
      <c r="I40" s="184" t="s">
        <v>172</v>
      </c>
      <c r="J40" s="185"/>
      <c r="K40" s="186"/>
      <c r="L40" s="187"/>
    </row>
    <row r="41" spans="1:15" ht="15" customHeight="1" x14ac:dyDescent="0.2">
      <c r="A41" s="101"/>
      <c r="B41" s="102"/>
      <c r="C41" s="319" t="s">
        <v>173</v>
      </c>
      <c r="D41" s="320"/>
      <c r="E41" s="320"/>
      <c r="F41" s="320"/>
      <c r="G41" s="320"/>
      <c r="H41" s="188"/>
      <c r="I41" s="189">
        <v>1.0999999999999999E-2</v>
      </c>
      <c r="J41" s="190" t="s">
        <v>174</v>
      </c>
      <c r="K41" s="321"/>
      <c r="L41" s="322"/>
      <c r="M41" s="191" t="str">
        <f>IF(I41&gt;0.5*$G$17,"Wholesale Rate seems high","Reasonable Rate")</f>
        <v>Reasonable Rate</v>
      </c>
    </row>
    <row r="42" spans="1:15" x14ac:dyDescent="0.2">
      <c r="A42" s="192"/>
      <c r="B42" s="193"/>
      <c r="C42" s="194"/>
      <c r="D42" s="195"/>
      <c r="E42" s="323" t="s">
        <v>175</v>
      </c>
      <c r="F42" s="324"/>
      <c r="G42" s="324"/>
      <c r="H42" s="324"/>
      <c r="I42" s="324"/>
      <c r="J42" s="324"/>
      <c r="K42" s="324"/>
      <c r="L42" s="325"/>
    </row>
    <row r="43" spans="1:15" x14ac:dyDescent="0.2">
      <c r="A43" s="101"/>
      <c r="B43" s="102"/>
      <c r="C43" s="196"/>
      <c r="D43" s="8"/>
      <c r="E43" s="197" t="s">
        <v>176</v>
      </c>
      <c r="F43" s="198">
        <v>0</v>
      </c>
      <c r="G43" s="199" t="s">
        <v>177</v>
      </c>
      <c r="H43" s="200">
        <v>0</v>
      </c>
      <c r="I43" s="201" t="s">
        <v>178</v>
      </c>
      <c r="J43" s="200">
        <v>0</v>
      </c>
      <c r="K43" s="199" t="s">
        <v>179</v>
      </c>
      <c r="L43" s="202">
        <v>0</v>
      </c>
      <c r="M43" s="203"/>
    </row>
    <row r="44" spans="1:15" x14ac:dyDescent="0.2">
      <c r="A44" s="101"/>
      <c r="B44" s="102"/>
      <c r="C44" s="196"/>
      <c r="D44" s="8"/>
      <c r="E44" s="204" t="s">
        <v>180</v>
      </c>
      <c r="F44" s="205">
        <v>0</v>
      </c>
      <c r="G44" s="206" t="s">
        <v>181</v>
      </c>
      <c r="H44" s="207">
        <v>100000</v>
      </c>
      <c r="I44" s="208" t="s">
        <v>182</v>
      </c>
      <c r="J44" s="207">
        <v>0</v>
      </c>
      <c r="K44" s="206" t="s">
        <v>183</v>
      </c>
      <c r="L44" s="207">
        <v>0</v>
      </c>
    </row>
    <row r="45" spans="1:15" x14ac:dyDescent="0.2">
      <c r="A45" s="101"/>
      <c r="B45" s="102"/>
      <c r="C45" s="196"/>
      <c r="D45" s="8"/>
      <c r="E45" s="209" t="s">
        <v>184</v>
      </c>
      <c r="F45" s="210">
        <v>0</v>
      </c>
      <c r="G45" s="211" t="s">
        <v>185</v>
      </c>
      <c r="H45" s="212">
        <v>0</v>
      </c>
      <c r="I45" s="213" t="s">
        <v>186</v>
      </c>
      <c r="J45" s="212">
        <v>0</v>
      </c>
      <c r="K45" s="211" t="s">
        <v>187</v>
      </c>
      <c r="L45" s="212">
        <v>0</v>
      </c>
    </row>
    <row r="46" spans="1:15" ht="15" customHeight="1" x14ac:dyDescent="0.2">
      <c r="A46" s="214"/>
      <c r="B46" s="215"/>
      <c r="C46" s="307" t="s">
        <v>188</v>
      </c>
      <c r="D46" s="307"/>
      <c r="E46" s="307"/>
      <c r="F46" s="307"/>
      <c r="G46" s="307"/>
      <c r="H46" s="307"/>
      <c r="I46" s="307"/>
      <c r="J46" s="307"/>
      <c r="K46" s="307"/>
      <c r="L46" s="308"/>
    </row>
    <row r="47" spans="1:15" x14ac:dyDescent="0.2">
      <c r="A47" s="216"/>
      <c r="B47" s="217"/>
      <c r="C47" s="218"/>
      <c r="D47" s="195"/>
      <c r="E47" s="309" t="s">
        <v>136</v>
      </c>
      <c r="F47" s="310"/>
      <c r="G47" s="310"/>
      <c r="H47" s="310"/>
      <c r="I47" s="310" t="s">
        <v>137</v>
      </c>
      <c r="J47" s="310"/>
      <c r="K47" s="310"/>
      <c r="L47" s="311"/>
      <c r="N47" s="160"/>
      <c r="O47" s="160"/>
    </row>
    <row r="48" spans="1:15" ht="36" x14ac:dyDescent="0.2">
      <c r="A48" s="173"/>
      <c r="B48" s="174"/>
      <c r="C48" s="175"/>
      <c r="D48" s="219"/>
      <c r="E48" s="105" t="s">
        <v>140</v>
      </c>
      <c r="F48" s="106" t="s">
        <v>141</v>
      </c>
      <c r="G48" s="106" t="s">
        <v>142</v>
      </c>
      <c r="H48" s="106" t="s">
        <v>143</v>
      </c>
      <c r="I48" s="106" t="s">
        <v>140</v>
      </c>
      <c r="J48" s="106" t="s">
        <v>141</v>
      </c>
      <c r="K48" s="106" t="s">
        <v>142</v>
      </c>
      <c r="L48" s="107" t="s">
        <v>143</v>
      </c>
      <c r="N48" s="160"/>
      <c r="O48" s="160"/>
    </row>
    <row r="49" spans="1:19" x14ac:dyDescent="0.2">
      <c r="A49" s="108"/>
      <c r="B49" s="109"/>
      <c r="C49" s="312" t="s">
        <v>189</v>
      </c>
      <c r="D49" s="326"/>
      <c r="E49" s="220">
        <f>I39</f>
        <v>416020</v>
      </c>
      <c r="F49" s="221">
        <f>IF(I40="yes",(SUM(F43:F45,H43:H45,J43:J45,L43:L45)*I41)+((I39-SUM(F43:F45,H43:H45,J43:J45,L43:L45))*$G$17),IF(I40="no",I39*$G$17,0))</f>
        <v>10896.62</v>
      </c>
      <c r="G49" s="222">
        <f>IF(F49=0,0,F49/E49)</f>
        <v>2.619253882024903E-2</v>
      </c>
      <c r="H49" s="223">
        <f>D17*E49</f>
        <v>577019.74</v>
      </c>
      <c r="I49" s="224"/>
      <c r="J49" s="225"/>
      <c r="K49" s="226"/>
      <c r="L49" s="227"/>
    </row>
    <row r="50" spans="1:19" x14ac:dyDescent="0.2">
      <c r="A50" s="132"/>
      <c r="B50" s="133"/>
      <c r="C50" s="228" t="s">
        <v>166</v>
      </c>
      <c r="D50" s="229"/>
      <c r="E50" s="230">
        <f>E28-E49</f>
        <v>11549456</v>
      </c>
      <c r="F50" s="231">
        <f>F28-F49</f>
        <v>293014.38</v>
      </c>
      <c r="G50" s="232">
        <f>F50/E50</f>
        <v>2.5370405324718324E-2</v>
      </c>
      <c r="H50" s="233">
        <f>H28-H49</f>
        <v>3328827.740351906</v>
      </c>
      <c r="I50" s="233">
        <f>I28</f>
        <v>15000000</v>
      </c>
      <c r="J50" s="231">
        <f>J28</f>
        <v>380238</v>
      </c>
      <c r="K50" s="232">
        <f>J50/I50</f>
        <v>2.5349199999999999E-2</v>
      </c>
      <c r="L50" s="234">
        <f>L28</f>
        <v>4855455.9648093842</v>
      </c>
    </row>
    <row r="51" spans="1:19" x14ac:dyDescent="0.2">
      <c r="A51" s="235"/>
      <c r="B51" s="236"/>
      <c r="C51" s="237" t="s">
        <v>190</v>
      </c>
      <c r="D51" s="238"/>
      <c r="E51" s="239"/>
      <c r="F51" s="239"/>
      <c r="G51" s="239"/>
      <c r="H51" s="239"/>
      <c r="I51" s="240"/>
      <c r="J51" s="238"/>
      <c r="K51" s="239"/>
      <c r="L51" s="241"/>
    </row>
    <row r="52" spans="1:19" x14ac:dyDescent="0.2">
      <c r="A52" s="108"/>
      <c r="B52" s="109"/>
      <c r="C52" s="153" t="s">
        <v>191</v>
      </c>
      <c r="D52" s="154"/>
      <c r="E52" s="155"/>
      <c r="F52" s="155"/>
      <c r="G52" s="242"/>
      <c r="H52" s="243"/>
      <c r="I52" s="244">
        <f>(((I32/I37)*H32)+((I33/I37)*H33)+((I34/I37)*H34)+((I35/I37)*H35)+((I36/I37)*H36))*100</f>
        <v>20.833333333333336</v>
      </c>
      <c r="J52" s="158" t="s">
        <v>192</v>
      </c>
      <c r="K52" s="155"/>
      <c r="L52" s="159"/>
    </row>
    <row r="53" spans="1:19" x14ac:dyDescent="0.2">
      <c r="A53" s="108"/>
      <c r="B53" s="109"/>
      <c r="C53" s="153" t="s">
        <v>193</v>
      </c>
      <c r="D53" s="154"/>
      <c r="E53" s="155"/>
      <c r="F53" s="155"/>
      <c r="G53" s="242"/>
      <c r="H53" s="243" t="str">
        <f>IF(I53&gt;$I$52,"PASS","FAIL")</f>
        <v>PASS</v>
      </c>
      <c r="I53" s="244">
        <f>100*(J50-F50)/J50</f>
        <v>22.939217016710586</v>
      </c>
      <c r="J53" s="158" t="s">
        <v>192</v>
      </c>
      <c r="K53" s="155"/>
      <c r="L53" s="159"/>
    </row>
    <row r="54" spans="1:19" ht="15" x14ac:dyDescent="0.25">
      <c r="A54" s="245"/>
      <c r="B54" s="246"/>
      <c r="C54" s="247" t="s">
        <v>194</v>
      </c>
      <c r="D54" s="248"/>
      <c r="E54" s="169"/>
      <c r="F54" s="169"/>
      <c r="G54" s="249"/>
      <c r="H54" s="250" t="str">
        <f>IF(I54&gt;$I$52,"PASS","FAIL")</f>
        <v>PASS</v>
      </c>
      <c r="I54" s="251">
        <f>100*(L50-H50)/L50</f>
        <v>31.441500767835933</v>
      </c>
      <c r="J54" s="252" t="s">
        <v>192</v>
      </c>
      <c r="K54" s="169"/>
      <c r="L54" s="170"/>
    </row>
    <row r="55" spans="1:19" x14ac:dyDescent="0.2">
      <c r="A55" s="304" t="s">
        <v>195</v>
      </c>
      <c r="B55" s="305"/>
      <c r="C55" s="305"/>
      <c r="D55" s="253"/>
      <c r="E55" s="253"/>
      <c r="F55" s="253"/>
      <c r="G55" s="253"/>
      <c r="H55" s="253"/>
      <c r="I55" s="253"/>
      <c r="J55" s="254"/>
      <c r="K55" s="254"/>
      <c r="L55" s="255"/>
      <c r="O55" s="160"/>
      <c r="P55" s="160"/>
      <c r="Q55" s="160"/>
      <c r="R55" s="160"/>
      <c r="S55" s="160"/>
    </row>
    <row r="56" spans="1:19" x14ac:dyDescent="0.2">
      <c r="A56" s="256"/>
      <c r="B56" s="257"/>
      <c r="C56" s="315" t="s">
        <v>196</v>
      </c>
      <c r="D56" s="315"/>
      <c r="E56" s="315"/>
      <c r="F56" s="315"/>
      <c r="G56" s="315"/>
      <c r="H56" s="315"/>
      <c r="I56" s="315"/>
      <c r="J56" s="315"/>
      <c r="K56" s="315"/>
      <c r="L56" s="316"/>
      <c r="O56" s="160"/>
      <c r="P56" s="160"/>
      <c r="Q56" s="160"/>
      <c r="R56" s="160"/>
      <c r="S56" s="160"/>
    </row>
    <row r="57" spans="1:19" x14ac:dyDescent="0.2">
      <c r="A57" s="258"/>
      <c r="B57" s="259"/>
      <c r="C57" s="260" t="s">
        <v>197</v>
      </c>
      <c r="D57" s="238"/>
      <c r="E57" s="238"/>
      <c r="F57" s="238"/>
      <c r="G57" s="238"/>
      <c r="H57" s="239"/>
      <c r="I57" s="261">
        <v>2</v>
      </c>
      <c r="J57" s="262"/>
      <c r="K57" s="239"/>
      <c r="L57" s="241"/>
      <c r="O57" s="160"/>
      <c r="P57" s="160"/>
      <c r="Q57" s="160"/>
      <c r="R57" s="160"/>
      <c r="S57" s="160"/>
    </row>
    <row r="58" spans="1:19" x14ac:dyDescent="0.2">
      <c r="A58" s="181"/>
      <c r="B58" s="182"/>
      <c r="C58" s="327" t="s">
        <v>198</v>
      </c>
      <c r="D58" s="328"/>
      <c r="E58" s="328"/>
      <c r="F58" s="328"/>
      <c r="G58" s="328"/>
      <c r="H58" s="328"/>
      <c r="I58" s="263">
        <v>62500</v>
      </c>
      <c r="J58" s="179" t="s">
        <v>161</v>
      </c>
      <c r="K58" s="264"/>
      <c r="L58" s="150"/>
      <c r="O58" s="160"/>
      <c r="P58" s="160"/>
      <c r="Q58" s="160"/>
      <c r="R58" s="160"/>
      <c r="S58" s="160"/>
    </row>
    <row r="59" spans="1:19" ht="15" customHeight="1" x14ac:dyDescent="0.2">
      <c r="A59" s="171"/>
      <c r="B59" s="172"/>
      <c r="C59" s="315" t="s">
        <v>168</v>
      </c>
      <c r="D59" s="315"/>
      <c r="E59" s="315"/>
      <c r="F59" s="315"/>
      <c r="G59" s="315"/>
      <c r="H59" s="315"/>
      <c r="I59" s="315"/>
      <c r="J59" s="315"/>
      <c r="K59" s="315"/>
      <c r="L59" s="316"/>
      <c r="N59" s="160"/>
      <c r="O59" s="160"/>
    </row>
    <row r="60" spans="1:19" ht="15" customHeight="1" x14ac:dyDescent="0.2">
      <c r="A60" s="173"/>
      <c r="B60" s="174"/>
      <c r="C60" s="317" t="s">
        <v>169</v>
      </c>
      <c r="D60" s="318"/>
      <c r="E60" s="318"/>
      <c r="F60" s="318"/>
      <c r="G60" s="318"/>
      <c r="H60" s="265"/>
      <c r="I60" s="266">
        <v>0</v>
      </c>
      <c r="J60" s="267" t="s">
        <v>170</v>
      </c>
      <c r="K60" s="148"/>
      <c r="L60" s="180"/>
      <c r="N60" s="160"/>
      <c r="O60" s="160"/>
    </row>
    <row r="61" spans="1:19" ht="15" customHeight="1" x14ac:dyDescent="0.2">
      <c r="A61" s="181"/>
      <c r="B61" s="182"/>
      <c r="C61" s="312" t="s">
        <v>171</v>
      </c>
      <c r="D61" s="313"/>
      <c r="E61" s="313"/>
      <c r="F61" s="313"/>
      <c r="G61" s="313"/>
      <c r="H61" s="183"/>
      <c r="I61" s="184" t="s">
        <v>172</v>
      </c>
      <c r="J61" s="268"/>
      <c r="K61" s="186"/>
      <c r="L61" s="187"/>
    </row>
    <row r="62" spans="1:19" ht="15" customHeight="1" x14ac:dyDescent="0.2">
      <c r="A62" s="101"/>
      <c r="B62" s="102"/>
      <c r="C62" s="319" t="s">
        <v>173</v>
      </c>
      <c r="D62" s="320"/>
      <c r="E62" s="320"/>
      <c r="F62" s="320"/>
      <c r="G62" s="320"/>
      <c r="H62" s="269"/>
      <c r="I62" s="189">
        <v>1.0999999999999999E-2</v>
      </c>
      <c r="J62" s="190" t="s">
        <v>174</v>
      </c>
      <c r="K62" s="321"/>
      <c r="L62" s="322"/>
      <c r="M62" s="191" t="str">
        <f>IF(I62&gt;0.5*$G$17,"Wholesale Rate seems high","Reasonable Rate")</f>
        <v>Reasonable Rate</v>
      </c>
    </row>
    <row r="63" spans="1:19" x14ac:dyDescent="0.2">
      <c r="A63" s="192"/>
      <c r="B63" s="193"/>
      <c r="C63" s="194"/>
      <c r="D63" s="195"/>
      <c r="E63" s="323" t="s">
        <v>175</v>
      </c>
      <c r="F63" s="324"/>
      <c r="G63" s="324"/>
      <c r="H63" s="324"/>
      <c r="I63" s="324"/>
      <c r="J63" s="324"/>
      <c r="K63" s="324"/>
      <c r="L63" s="325"/>
    </row>
    <row r="64" spans="1:19" x14ac:dyDescent="0.2">
      <c r="A64" s="101"/>
      <c r="B64" s="102"/>
      <c r="C64" s="196"/>
      <c r="D64" s="8"/>
      <c r="E64" s="197" t="s">
        <v>176</v>
      </c>
      <c r="F64" s="198">
        <v>0</v>
      </c>
      <c r="G64" s="199" t="s">
        <v>177</v>
      </c>
      <c r="H64" s="200">
        <v>0</v>
      </c>
      <c r="I64" s="201" t="s">
        <v>178</v>
      </c>
      <c r="J64" s="200">
        <v>0</v>
      </c>
      <c r="K64" s="199" t="s">
        <v>179</v>
      </c>
      <c r="L64" s="202">
        <v>0</v>
      </c>
      <c r="M64" s="203"/>
    </row>
    <row r="65" spans="1:19" x14ac:dyDescent="0.2">
      <c r="A65" s="101"/>
      <c r="B65" s="102"/>
      <c r="C65" s="196"/>
      <c r="D65" s="8"/>
      <c r="E65" s="204" t="s">
        <v>180</v>
      </c>
      <c r="F65" s="205">
        <v>0</v>
      </c>
      <c r="G65" s="206" t="s">
        <v>181</v>
      </c>
      <c r="H65" s="207">
        <v>0</v>
      </c>
      <c r="I65" s="208" t="s">
        <v>182</v>
      </c>
      <c r="J65" s="207">
        <v>0</v>
      </c>
      <c r="K65" s="206" t="s">
        <v>183</v>
      </c>
      <c r="L65" s="207">
        <v>0</v>
      </c>
    </row>
    <row r="66" spans="1:19" x14ac:dyDescent="0.2">
      <c r="A66" s="101"/>
      <c r="B66" s="102"/>
      <c r="C66" s="196"/>
      <c r="D66" s="8"/>
      <c r="E66" s="209" t="s">
        <v>184</v>
      </c>
      <c r="F66" s="210">
        <v>0</v>
      </c>
      <c r="G66" s="211" t="s">
        <v>185</v>
      </c>
      <c r="H66" s="212">
        <v>0</v>
      </c>
      <c r="I66" s="213" t="s">
        <v>186</v>
      </c>
      <c r="J66" s="212">
        <v>0</v>
      </c>
      <c r="K66" s="211" t="s">
        <v>187</v>
      </c>
      <c r="L66" s="212">
        <v>0</v>
      </c>
    </row>
    <row r="67" spans="1:19" ht="15" customHeight="1" x14ac:dyDescent="0.2">
      <c r="A67" s="214"/>
      <c r="B67" s="215"/>
      <c r="C67" s="307" t="s">
        <v>199</v>
      </c>
      <c r="D67" s="307"/>
      <c r="E67" s="307"/>
      <c r="F67" s="307"/>
      <c r="G67" s="307"/>
      <c r="H67" s="307"/>
      <c r="I67" s="307"/>
      <c r="J67" s="307"/>
      <c r="K67" s="307"/>
      <c r="L67" s="308"/>
    </row>
    <row r="68" spans="1:19" x14ac:dyDescent="0.2">
      <c r="A68" s="216"/>
      <c r="B68" s="217"/>
      <c r="C68" s="218"/>
      <c r="D68" s="194"/>
      <c r="E68" s="309" t="s">
        <v>136</v>
      </c>
      <c r="F68" s="310"/>
      <c r="G68" s="310"/>
      <c r="H68" s="310"/>
      <c r="I68" s="310" t="s">
        <v>137</v>
      </c>
      <c r="J68" s="310"/>
      <c r="K68" s="310"/>
      <c r="L68" s="311"/>
      <c r="N68" s="160"/>
      <c r="O68" s="160"/>
    </row>
    <row r="69" spans="1:19" ht="36" x14ac:dyDescent="0.2">
      <c r="A69" s="101"/>
      <c r="B69" s="102"/>
      <c r="C69" s="146"/>
      <c r="D69" s="147"/>
      <c r="E69" s="270" t="s">
        <v>140</v>
      </c>
      <c r="F69" s="271" t="s">
        <v>141</v>
      </c>
      <c r="G69" s="271" t="s">
        <v>142</v>
      </c>
      <c r="H69" s="271" t="s">
        <v>143</v>
      </c>
      <c r="I69" s="271" t="s">
        <v>140</v>
      </c>
      <c r="J69" s="271" t="s">
        <v>141</v>
      </c>
      <c r="K69" s="271" t="s">
        <v>142</v>
      </c>
      <c r="L69" s="272" t="s">
        <v>143</v>
      </c>
      <c r="O69" s="160"/>
      <c r="P69" s="160"/>
      <c r="Q69" s="160"/>
      <c r="R69" s="160"/>
      <c r="S69" s="160"/>
    </row>
    <row r="70" spans="1:19" x14ac:dyDescent="0.2">
      <c r="A70" s="101"/>
      <c r="B70" s="102"/>
      <c r="C70" s="312" t="s">
        <v>189</v>
      </c>
      <c r="D70" s="313"/>
      <c r="E70" s="273">
        <f>I60</f>
        <v>0</v>
      </c>
      <c r="F70" s="274">
        <f>IF(I61="yes",(SUM(F64:F66,H64:H66,J64:J66,L64:L66)*I62)+((I60-SUM(F64:F66,H64:H66,J64:J66,L64:L66))*$G$17),IF(I61="no",I60*$G$17,0))</f>
        <v>0</v>
      </c>
      <c r="G70" s="275">
        <f>IF(F70=0,0,F70/E70)</f>
        <v>0</v>
      </c>
      <c r="H70" s="276">
        <f>D17*E70</f>
        <v>0</v>
      </c>
      <c r="I70" s="276">
        <f>IF(I57&gt;1,6,10)*I58</f>
        <v>375000</v>
      </c>
      <c r="J70" s="274">
        <f>I70*K70</f>
        <v>9505.9499999999989</v>
      </c>
      <c r="K70" s="275">
        <f>J28/I28</f>
        <v>2.5349199999999999E-2</v>
      </c>
      <c r="L70" s="277">
        <f>I70*L28/I28</f>
        <v>121386.39912023461</v>
      </c>
      <c r="O70" s="160"/>
      <c r="P70" s="160"/>
      <c r="Q70" s="160"/>
      <c r="R70" s="160"/>
      <c r="S70" s="160"/>
    </row>
    <row r="71" spans="1:19" x14ac:dyDescent="0.2">
      <c r="A71" s="101"/>
      <c r="B71" s="102"/>
      <c r="C71" s="278" t="s">
        <v>166</v>
      </c>
      <c r="D71" s="279"/>
      <c r="E71" s="280">
        <f>E28-E70</f>
        <v>11965476</v>
      </c>
      <c r="F71" s="281">
        <f>F28-F70</f>
        <v>303911</v>
      </c>
      <c r="G71" s="282">
        <f>F71/E71</f>
        <v>2.5398989559629721E-2</v>
      </c>
      <c r="H71" s="283">
        <f>H28-H70</f>
        <v>3905847.4803519063</v>
      </c>
      <c r="I71" s="283">
        <f>I28-I70</f>
        <v>14625000</v>
      </c>
      <c r="J71" s="281">
        <f>J28-J70</f>
        <v>370732.05</v>
      </c>
      <c r="K71" s="282">
        <f>J71/I71</f>
        <v>2.5349199999999999E-2</v>
      </c>
      <c r="L71" s="284">
        <f>L28-L70</f>
        <v>4734069.5656891493</v>
      </c>
      <c r="O71" s="160"/>
      <c r="P71" s="160"/>
      <c r="Q71" s="160"/>
      <c r="R71" s="160"/>
      <c r="S71" s="160"/>
    </row>
    <row r="72" spans="1:19" x14ac:dyDescent="0.2">
      <c r="A72" s="235"/>
      <c r="B72" s="236"/>
      <c r="C72" s="237" t="s">
        <v>200</v>
      </c>
      <c r="D72" s="238"/>
      <c r="E72" s="239"/>
      <c r="F72" s="239"/>
      <c r="G72" s="239"/>
      <c r="H72" s="239"/>
      <c r="I72" s="240"/>
      <c r="J72" s="238"/>
      <c r="K72" s="239"/>
      <c r="L72" s="241"/>
    </row>
    <row r="73" spans="1:19" x14ac:dyDescent="0.2">
      <c r="A73" s="108"/>
      <c r="B73" s="109"/>
      <c r="C73" s="153" t="s">
        <v>193</v>
      </c>
      <c r="D73" s="154"/>
      <c r="E73" s="155"/>
      <c r="F73" s="155"/>
      <c r="G73" s="242"/>
      <c r="H73" s="242" t="str">
        <f>IF(I73&gt;0,"PASS","FAIL")</f>
        <v>PASS</v>
      </c>
      <c r="I73" s="244">
        <f>100*(J71-F71)/J71</f>
        <v>18.024082352739665</v>
      </c>
      <c r="J73" s="154" t="s">
        <v>192</v>
      </c>
      <c r="K73" s="155"/>
      <c r="L73" s="159"/>
    </row>
    <row r="74" spans="1:19" ht="15" x14ac:dyDescent="0.25">
      <c r="A74" s="285"/>
      <c r="B74" s="286"/>
      <c r="C74" s="188" t="s">
        <v>194</v>
      </c>
      <c r="D74" s="287"/>
      <c r="E74" s="288"/>
      <c r="F74" s="288"/>
      <c r="G74" s="289"/>
      <c r="H74" s="289" t="str">
        <f>IF(I74&gt;0,"PASS","FAIL")</f>
        <v>PASS</v>
      </c>
      <c r="I74" s="251">
        <f>100*(L71-H71)/L71</f>
        <v>17.494928493233431</v>
      </c>
      <c r="J74" s="287" t="s">
        <v>192</v>
      </c>
      <c r="K74" s="288"/>
      <c r="L74" s="290"/>
    </row>
    <row r="75" spans="1:19" ht="28.5" customHeight="1" x14ac:dyDescent="0.2">
      <c r="C75" s="314" t="s">
        <v>201</v>
      </c>
      <c r="D75" s="314"/>
      <c r="E75" s="314"/>
      <c r="F75" s="314"/>
      <c r="G75" s="314"/>
      <c r="H75" s="314"/>
      <c r="I75" s="314"/>
      <c r="J75" s="314"/>
      <c r="K75" s="291"/>
      <c r="L75" s="8"/>
    </row>
    <row r="76" spans="1:19" ht="67.5" customHeight="1" x14ac:dyDescent="0.2">
      <c r="C76" s="5" t="s">
        <v>18</v>
      </c>
      <c r="D76" s="292"/>
      <c r="E76" s="292"/>
      <c r="F76" s="292"/>
      <c r="G76" s="292"/>
      <c r="H76" s="292"/>
      <c r="I76" s="292"/>
      <c r="J76" s="6" t="s">
        <v>2</v>
      </c>
      <c r="K76" s="6"/>
      <c r="L76" s="293"/>
    </row>
    <row r="77" spans="1:19" ht="51" customHeight="1" x14ac:dyDescent="0.2">
      <c r="C77" s="4" t="s">
        <v>16</v>
      </c>
      <c r="D77" s="294"/>
      <c r="E77" s="294"/>
      <c r="F77" s="294"/>
      <c r="G77" s="294"/>
      <c r="H77" s="294"/>
      <c r="I77" s="294"/>
      <c r="J77" s="6" t="s">
        <v>17</v>
      </c>
      <c r="K77" s="6"/>
      <c r="L77" s="293"/>
    </row>
    <row r="78" spans="1:19" ht="74.25" customHeight="1" x14ac:dyDescent="0.2">
      <c r="C78" s="4" t="s">
        <v>13</v>
      </c>
      <c r="D78" s="294"/>
      <c r="E78" s="294"/>
      <c r="F78" s="294"/>
      <c r="G78" s="294"/>
      <c r="H78" s="294"/>
      <c r="I78" s="294"/>
      <c r="J78" s="295"/>
      <c r="K78" s="295"/>
      <c r="L78" s="293"/>
    </row>
    <row r="79" spans="1:19" ht="21.75" customHeight="1" x14ac:dyDescent="0.2">
      <c r="C79" s="2"/>
      <c r="D79" s="2"/>
      <c r="E79" s="2"/>
      <c r="F79" s="2"/>
      <c r="G79" s="2"/>
      <c r="H79" s="2"/>
      <c r="I79" s="2"/>
      <c r="J79" s="2"/>
      <c r="K79" s="2"/>
    </row>
    <row r="80" spans="1:19" ht="21.75" customHeight="1" x14ac:dyDescent="0.2"/>
    <row r="81" ht="21.75" customHeight="1" x14ac:dyDescent="0.2"/>
    <row r="82" ht="21.75" customHeight="1" x14ac:dyDescent="0.2"/>
    <row r="83" ht="21.75" customHeight="1" x14ac:dyDescent="0.2"/>
    <row r="84" ht="21.75" customHeight="1" x14ac:dyDescent="0.2"/>
    <row r="85" ht="62.25" customHeight="1" x14ac:dyDescent="0.2"/>
    <row r="86" ht="58.5" customHeight="1" x14ac:dyDescent="0.2"/>
    <row r="87" ht="18.75" customHeight="1" x14ac:dyDescent="0.2"/>
    <row r="88" ht="21.75" customHeight="1" x14ac:dyDescent="0.2"/>
    <row r="89" ht="24" customHeight="1" x14ac:dyDescent="0.2"/>
    <row r="90" ht="17.25" customHeight="1" x14ac:dyDescent="0.2"/>
    <row r="91" ht="44.25" customHeight="1" x14ac:dyDescent="0.2"/>
    <row r="92" ht="21.75" customHeight="1" x14ac:dyDescent="0.2"/>
    <row r="93" ht="24" customHeight="1" x14ac:dyDescent="0.2"/>
    <row r="95" ht="37.5" customHeight="1" x14ac:dyDescent="0.2"/>
    <row r="96" ht="27" customHeight="1" x14ac:dyDescent="0.2"/>
    <row r="97" ht="29.25" customHeight="1" x14ac:dyDescent="0.2"/>
    <row r="98" ht="18" customHeight="1" x14ac:dyDescent="0.2"/>
  </sheetData>
  <mergeCells count="42">
    <mergeCell ref="C13:D13"/>
    <mergeCell ref="E13:L13"/>
    <mergeCell ref="A1:L1"/>
    <mergeCell ref="A2:L2"/>
    <mergeCell ref="A3:J3"/>
    <mergeCell ref="A4:J4"/>
    <mergeCell ref="A5:J5"/>
    <mergeCell ref="A6:J6"/>
    <mergeCell ref="A7:L7"/>
    <mergeCell ref="A10:L10"/>
    <mergeCell ref="E11:F11"/>
    <mergeCell ref="C12:D12"/>
    <mergeCell ref="E12:L12"/>
    <mergeCell ref="C46:L46"/>
    <mergeCell ref="C14:L14"/>
    <mergeCell ref="E15:H15"/>
    <mergeCell ref="I15:L15"/>
    <mergeCell ref="A29:L29"/>
    <mergeCell ref="C30:L30"/>
    <mergeCell ref="I31:J31"/>
    <mergeCell ref="C38:L38"/>
    <mergeCell ref="C40:G40"/>
    <mergeCell ref="C41:G41"/>
    <mergeCell ref="K41:L41"/>
    <mergeCell ref="E42:L42"/>
    <mergeCell ref="E63:L63"/>
    <mergeCell ref="E47:H47"/>
    <mergeCell ref="I47:L47"/>
    <mergeCell ref="C49:D49"/>
    <mergeCell ref="A55:C55"/>
    <mergeCell ref="C56:L56"/>
    <mergeCell ref="C58:H58"/>
    <mergeCell ref="C59:L59"/>
    <mergeCell ref="C60:G60"/>
    <mergeCell ref="C61:G61"/>
    <mergeCell ref="C62:G62"/>
    <mergeCell ref="K62:L62"/>
    <mergeCell ref="C67:L67"/>
    <mergeCell ref="E68:H68"/>
    <mergeCell ref="I68:L68"/>
    <mergeCell ref="C70:D70"/>
    <mergeCell ref="C75:J75"/>
  </mergeCells>
  <conditionalFormatting sqref="I32:I37 I39:I41 F43:F45 H43:H45 J43:J45 L43:L45 E49:H49 E50:L50 H52:J54">
    <cfRule type="expression" dxfId="9" priority="10" stopIfTrue="1">
      <formula>option="Performance Option B"</formula>
    </cfRule>
  </conditionalFormatting>
  <conditionalFormatting sqref="I57:I58 I60:I62 J64:J66 L64:L66 H64:H66 F64:F66 E70:L71 H73:J74">
    <cfRule type="expression" dxfId="8" priority="9" stopIfTrue="1">
      <formula>option="Performance Option A"</formula>
    </cfRule>
  </conditionalFormatting>
  <conditionalFormatting sqref="H73:J73">
    <cfRule type="expression" dxfId="7" priority="7">
      <formula>$H$73="FAIL"</formula>
    </cfRule>
    <cfRule type="expression" dxfId="6" priority="8">
      <formula>$H$73="PASS"</formula>
    </cfRule>
  </conditionalFormatting>
  <conditionalFormatting sqref="H74:J74">
    <cfRule type="expression" dxfId="5" priority="5">
      <formula>$H$74="FAIL"</formula>
    </cfRule>
    <cfRule type="expression" dxfId="4" priority="6">
      <formula>$H$74="PASS"</formula>
    </cfRule>
  </conditionalFormatting>
  <conditionalFormatting sqref="H53:J53">
    <cfRule type="expression" dxfId="3" priority="3">
      <formula>$H$53="FAIL"</formula>
    </cfRule>
    <cfRule type="expression" dxfId="2" priority="4">
      <formula>$H$53="PASS"</formula>
    </cfRule>
  </conditionalFormatting>
  <conditionalFormatting sqref="H54:J54">
    <cfRule type="expression" dxfId="1" priority="1">
      <formula>$H$54="FAIL"</formula>
    </cfRule>
    <cfRule type="expression" dxfId="0" priority="2">
      <formula>$H$54="PASS"</formula>
    </cfRule>
  </conditionalFormatting>
  <dataValidations count="3">
    <dataValidation type="list" allowBlank="1" showInputMessage="1" showErrorMessage="1" sqref="E11 G11:L11" xr:uid="{00000000-0002-0000-0300-000000000000}">
      <formula1>"Performance Option A, Performance Option B"</formula1>
    </dataValidation>
    <dataValidation type="list" allowBlank="1" showInputMessage="1" showErrorMessage="1" sqref="I40 I61" xr:uid="{00000000-0002-0000-0300-000001000000}">
      <formula1>"yes, no"</formula1>
    </dataValidation>
    <dataValidation type="whole" allowBlank="1" showInputMessage="1" showErrorMessage="1" errorTitle="Sign Error" error="Please enter a positive value" sqref="E70 E49" xr:uid="{00000000-0002-0000-0300-000002000000}">
      <formula1>0</formula1>
      <formula2>1000000000000</formula2>
    </dataValidation>
  </dataValidations>
  <pageMargins left="0.25" right="0.25" top="0.5" bottom="0.5" header="0.3" footer="0.3"/>
  <pageSetup scale="79" fitToHeight="0" orientation="portrait" horizontalDpi="4294967293" verticalDpi="4294967293" r:id="rId1"/>
  <headerFooter>
    <oddFooter>&amp;LUser’s Manual for ANSI/ASHRAE/USGBC/IES Standard 189.1-2014&amp;R&amp;P of &amp;N</oddFooter>
  </headerFooter>
  <rowBreaks count="2" manualBreakCount="2">
    <brk id="28" max="11" man="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Directions</vt:lpstr>
      <vt:lpstr>Mandatory</vt:lpstr>
      <vt:lpstr>Prescriptive</vt:lpstr>
      <vt:lpstr>Performance</vt:lpstr>
      <vt:lpstr>option</vt:lpstr>
      <vt:lpstr>Directions!Print_Area</vt:lpstr>
      <vt:lpstr>Mandatory!Print_Area</vt:lpstr>
      <vt:lpstr>Performance!Print_Area</vt:lpstr>
      <vt:lpstr>Prescriptive!Print_Area</vt:lpstr>
      <vt:lpstr>Directions!Print_Titles</vt:lpstr>
      <vt:lpstr>Mandatory!Print_Titles</vt:lpstr>
      <vt:lpstr>Performance!Print_Titles</vt:lpstr>
      <vt:lpstr>Prescriptive!Print_Titles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De Carlo</dc:creator>
  <cp:lastModifiedBy>Dave Walls</cp:lastModifiedBy>
  <cp:lastPrinted>2010-06-16T19:31:51Z</cp:lastPrinted>
  <dcterms:created xsi:type="dcterms:W3CDTF">2010-02-03T22:21:49Z</dcterms:created>
  <dcterms:modified xsi:type="dcterms:W3CDTF">2020-05-20T21:09:21Z</dcterms:modified>
</cp:coreProperties>
</file>